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252" windowHeight="5892" tabRatio="860" activeTab="1"/>
  </bookViews>
  <sheets>
    <sheet name="Soal" sheetId="11" r:id="rId1"/>
    <sheet name="FORM 1.1" sheetId="1" r:id="rId2"/>
    <sheet name="FORM 1.2" sheetId="2" r:id="rId3"/>
    <sheet name="FORM 1.3" sheetId="3" r:id="rId4"/>
    <sheet name="FORM 1.4" sheetId="4" r:id="rId5"/>
    <sheet name="FORM 1.5" sheetId="5" r:id="rId6"/>
    <sheet name="FORM 1.6" sheetId="6" r:id="rId7"/>
    <sheet name="FORM 1.7" sheetId="7" r:id="rId8"/>
    <sheet name="FORM 1.8" sheetId="8" r:id="rId9"/>
    <sheet name="FORM 1.9" sheetId="9" r:id="rId10"/>
    <sheet name="bea masuk" sheetId="10" r:id="rId11"/>
    <sheet name="SC19A" sheetId="12" r:id="rId12"/>
  </sheets>
  <definedNames>
    <definedName name="_xlnm.Print_Area" localSheetId="1">'FORM 1.1'!$A$1:$M$23</definedName>
    <definedName name="_xlnm.Print_Area" localSheetId="6">'FORM 1.6'!$A$1:$M$21</definedName>
  </definedNames>
  <calcPr calcId="144525"/>
</workbook>
</file>

<file path=xl/calcChain.xml><?xml version="1.0" encoding="utf-8"?>
<calcChain xmlns="http://schemas.openxmlformats.org/spreadsheetml/2006/main">
  <c r="G17" i="2" l="1"/>
  <c r="E9" i="10" l="1"/>
  <c r="D9" i="10"/>
  <c r="D8" i="10"/>
  <c r="D7" i="10"/>
  <c r="D6" i="10"/>
  <c r="I17" i="2"/>
  <c r="J17" i="2"/>
  <c r="I18" i="2"/>
  <c r="J18" i="2"/>
  <c r="K18" i="2"/>
  <c r="I19" i="2"/>
  <c r="K19" i="2" s="1"/>
  <c r="J19" i="2"/>
  <c r="K17" i="2" l="1"/>
  <c r="G39" i="12"/>
  <c r="C30" i="11"/>
  <c r="G38" i="12" s="1"/>
  <c r="D33" i="12"/>
  <c r="G18" i="8" l="1"/>
  <c r="G17" i="8"/>
  <c r="I16" i="2"/>
  <c r="D9" i="8"/>
  <c r="D8" i="8"/>
  <c r="D7" i="8"/>
  <c r="D6" i="8"/>
  <c r="D5" i="8"/>
  <c r="D9" i="7"/>
  <c r="D8" i="7"/>
  <c r="D7" i="7"/>
  <c r="D6" i="7"/>
  <c r="D5" i="7"/>
  <c r="D9" i="6"/>
  <c r="D8" i="6"/>
  <c r="D7" i="6"/>
  <c r="D6" i="6"/>
  <c r="D5" i="6"/>
  <c r="D9" i="5"/>
  <c r="D8" i="5"/>
  <c r="D7" i="5"/>
  <c r="D6" i="5"/>
  <c r="D5" i="5"/>
  <c r="D7" i="4"/>
  <c r="D8" i="4"/>
  <c r="D9" i="4"/>
  <c r="D6" i="4"/>
  <c r="D5" i="4"/>
  <c r="D8" i="2"/>
  <c r="D9" i="2"/>
  <c r="D7" i="2"/>
  <c r="D6" i="2"/>
  <c r="D5" i="2"/>
  <c r="D8" i="3"/>
  <c r="D7" i="3"/>
  <c r="D6" i="3"/>
  <c r="D5" i="3"/>
  <c r="D4" i="3"/>
  <c r="D8" i="1"/>
  <c r="D7" i="1"/>
  <c r="D6" i="1"/>
  <c r="D5" i="1"/>
  <c r="D4" i="1"/>
  <c r="J21" i="8"/>
  <c r="I21" i="8"/>
  <c r="K21" i="8" s="1"/>
  <c r="M17" i="7"/>
  <c r="L17" i="7"/>
  <c r="N17" i="7" s="1"/>
  <c r="L18" i="6"/>
  <c r="K18" i="6"/>
  <c r="L17" i="6"/>
  <c r="K17" i="6"/>
  <c r="I18" i="5"/>
  <c r="J18" i="5"/>
  <c r="K18" i="5" s="1"/>
  <c r="J18" i="4"/>
  <c r="I18" i="4"/>
  <c r="K18" i="4" s="1"/>
  <c r="J17" i="4"/>
  <c r="I17" i="4"/>
  <c r="J20" i="2"/>
  <c r="I20" i="2"/>
  <c r="K20" i="2" s="1"/>
  <c r="I18" i="3"/>
  <c r="J18" i="3"/>
  <c r="K18" i="3" s="1"/>
  <c r="K17" i="4" l="1"/>
  <c r="J16" i="2"/>
  <c r="K16" i="2" s="1"/>
  <c r="M18" i="6"/>
  <c r="M17" i="6"/>
  <c r="I20" i="8"/>
  <c r="J20" i="8"/>
  <c r="K20" i="8" l="1"/>
  <c r="L19" i="7"/>
  <c r="I23" i="8"/>
  <c r="K20" i="6"/>
  <c r="I20" i="5"/>
  <c r="I20" i="4"/>
  <c r="N16" i="1" l="1"/>
  <c r="N21" i="1"/>
  <c r="N15" i="1"/>
  <c r="K21" i="1"/>
  <c r="L21" i="1"/>
  <c r="I17" i="8"/>
  <c r="J17" i="8"/>
  <c r="I18" i="8"/>
  <c r="J18" i="8"/>
  <c r="I19" i="8"/>
  <c r="J19" i="8"/>
  <c r="I16" i="3"/>
  <c r="J16" i="3"/>
  <c r="J16" i="8"/>
  <c r="I16" i="8"/>
  <c r="M16" i="7"/>
  <c r="M18" i="7" s="1"/>
  <c r="M20" i="7" s="1"/>
  <c r="E24" i="9" s="1"/>
  <c r="L16" i="7"/>
  <c r="L18" i="7" s="1"/>
  <c r="L20" i="7" s="1"/>
  <c r="D24" i="9" s="1"/>
  <c r="L16" i="6"/>
  <c r="L19" i="6" s="1"/>
  <c r="L21" i="6" s="1"/>
  <c r="E23" i="9" s="1"/>
  <c r="K16" i="6"/>
  <c r="K19" i="6" s="1"/>
  <c r="K21" i="6" s="1"/>
  <c r="D23" i="9" s="1"/>
  <c r="J17" i="5"/>
  <c r="J16" i="5"/>
  <c r="I17" i="5"/>
  <c r="K17" i="5" s="1"/>
  <c r="I16" i="5"/>
  <c r="K16" i="5" s="1"/>
  <c r="J16" i="4"/>
  <c r="J19" i="4" s="1"/>
  <c r="J21" i="4" s="1"/>
  <c r="E20" i="9" s="1"/>
  <c r="I16" i="4"/>
  <c r="I19" i="4" s="1"/>
  <c r="I21" i="4" s="1"/>
  <c r="D20" i="9" s="1"/>
  <c r="J15" i="3"/>
  <c r="I15" i="3"/>
  <c r="L16" i="1"/>
  <c r="L17" i="1"/>
  <c r="L18" i="1"/>
  <c r="L19" i="1"/>
  <c r="O19" i="1" s="1"/>
  <c r="L20" i="1"/>
  <c r="L15" i="1"/>
  <c r="K16" i="1"/>
  <c r="K17" i="1"/>
  <c r="M17" i="1" s="1"/>
  <c r="K18" i="1"/>
  <c r="K19" i="1"/>
  <c r="K20" i="1"/>
  <c r="K15" i="1"/>
  <c r="M15" i="1" s="1"/>
  <c r="M19" i="1" l="1"/>
  <c r="M18" i="1"/>
  <c r="J19" i="3"/>
  <c r="J21" i="3" s="1"/>
  <c r="E19" i="9" s="1"/>
  <c r="M16" i="1"/>
  <c r="I19" i="3"/>
  <c r="I21" i="3" s="1"/>
  <c r="D19" i="9" s="1"/>
  <c r="K19" i="5"/>
  <c r="K21" i="5" s="1"/>
  <c r="K18" i="8"/>
  <c r="K16" i="4"/>
  <c r="K19" i="4" s="1"/>
  <c r="K21" i="4" s="1"/>
  <c r="K19" i="8"/>
  <c r="K16" i="3"/>
  <c r="M20" i="1"/>
  <c r="K16" i="8"/>
  <c r="N23" i="1"/>
  <c r="K15" i="3"/>
  <c r="K19" i="3" s="1"/>
  <c r="K21" i="3" s="1"/>
  <c r="N16" i="7"/>
  <c r="N18" i="7" s="1"/>
  <c r="N20" i="7" s="1"/>
  <c r="M21" i="1"/>
  <c r="I22" i="8"/>
  <c r="I24" i="8" s="1"/>
  <c r="D25" i="9" s="1"/>
  <c r="K17" i="8"/>
  <c r="J22" i="8"/>
  <c r="J24" i="8" s="1"/>
  <c r="E25" i="9" s="1"/>
  <c r="J19" i="5"/>
  <c r="J21" i="5" s="1"/>
  <c r="E22" i="9" s="1"/>
  <c r="F24" i="9"/>
  <c r="F20" i="9"/>
  <c r="O20" i="1"/>
  <c r="N20" i="1" s="1"/>
  <c r="N19" i="1"/>
  <c r="P19" i="1"/>
  <c r="O18" i="1"/>
  <c r="N18" i="1" s="1"/>
  <c r="L22" i="1"/>
  <c r="E16" i="9" s="1"/>
  <c r="O17" i="1"/>
  <c r="K22" i="1"/>
  <c r="I19" i="5"/>
  <c r="I21" i="5" s="1"/>
  <c r="D22" i="9" s="1"/>
  <c r="F23" i="9"/>
  <c r="M16" i="6"/>
  <c r="M19" i="6" s="1"/>
  <c r="M21" i="6" s="1"/>
  <c r="F19" i="9" l="1"/>
  <c r="K22" i="8"/>
  <c r="K24" i="8" s="1"/>
  <c r="O23" i="1"/>
  <c r="F25" i="9"/>
  <c r="Q19" i="1"/>
  <c r="F22" i="9"/>
  <c r="P20" i="1"/>
  <c r="Q20" i="1" s="1"/>
  <c r="P18" i="1"/>
  <c r="Q18" i="1" s="1"/>
  <c r="N17" i="1"/>
  <c r="O22" i="1"/>
  <c r="P17" i="1"/>
  <c r="M22" i="1"/>
  <c r="D16" i="9"/>
  <c r="Q17" i="1" l="1"/>
  <c r="Q22" i="1" s="1"/>
  <c r="N22" i="1"/>
  <c r="P23" i="1"/>
  <c r="P22" i="1"/>
  <c r="F16" i="9"/>
  <c r="I21" i="2" l="1"/>
  <c r="D17" i="9" s="1"/>
  <c r="J21" i="2"/>
  <c r="E17" i="9" s="1"/>
  <c r="E26" i="9" s="1"/>
  <c r="K21" i="2" l="1"/>
  <c r="F17" i="9"/>
  <c r="F26" i="9" s="1"/>
  <c r="D26" i="9"/>
  <c r="G26" i="9" s="1"/>
  <c r="H33" i="12" s="1"/>
  <c r="H37" i="12" s="1"/>
  <c r="G17" i="9" l="1"/>
  <c r="G33" i="12"/>
  <c r="G37" i="12" s="1"/>
  <c r="G40" i="12" s="1"/>
  <c r="G23" i="9"/>
  <c r="G24" i="9"/>
  <c r="G22" i="9"/>
  <c r="G20" i="9"/>
  <c r="G19" i="9"/>
  <c r="G16" i="9"/>
  <c r="G25" i="9"/>
</calcChain>
</file>

<file path=xl/comments1.xml><?xml version="1.0" encoding="utf-8"?>
<comments xmlns="http://schemas.openxmlformats.org/spreadsheetml/2006/main">
  <authors>
    <author>Westerling</author>
  </authors>
  <commentList>
    <comment ref="N23" authorId="0">
      <text>
        <r>
          <rPr>
            <b/>
            <sz val="9"/>
            <color indexed="81"/>
            <rFont val="Tahoma"/>
            <family val="2"/>
          </rPr>
          <t>Westerling:</t>
        </r>
        <r>
          <rPr>
            <sz val="9"/>
            <color indexed="81"/>
            <rFont val="Tahoma"/>
            <family val="2"/>
          </rPr>
          <t xml:space="preserve">
Total PPN</t>
        </r>
      </text>
    </comment>
  </commentList>
</comments>
</file>

<file path=xl/sharedStrings.xml><?xml version="1.0" encoding="utf-8"?>
<sst xmlns="http://schemas.openxmlformats.org/spreadsheetml/2006/main" count="614" uniqueCount="271">
  <si>
    <t>:</t>
  </si>
  <si>
    <t>No</t>
  </si>
  <si>
    <t>Total</t>
  </si>
  <si>
    <t>(Rp)</t>
  </si>
  <si>
    <t>(1)</t>
  </si>
  <si>
    <t>(2)</t>
  </si>
  <si>
    <t>(3)</t>
  </si>
  <si>
    <t>(4)</t>
  </si>
  <si>
    <t>(5)</t>
  </si>
  <si>
    <t>(6)</t>
  </si>
  <si>
    <t>(7)</t>
  </si>
  <si>
    <t>(8)</t>
  </si>
  <si>
    <t>(9)</t>
  </si>
  <si>
    <t>(10)</t>
  </si>
  <si>
    <t>TOTAL</t>
  </si>
  <si>
    <t>(%)</t>
  </si>
  <si>
    <t>TKDN                      (%)</t>
  </si>
  <si>
    <t>TKDN               (%)</t>
  </si>
  <si>
    <t>TKDN                                   (%)</t>
  </si>
  <si>
    <t>(7) x (8) x (9)</t>
  </si>
  <si>
    <t>(100%-(7)) x (8) x (9)</t>
  </si>
  <si>
    <t>KDN + KLN</t>
  </si>
  <si>
    <t>(4) x (5) x (6) x (7)</t>
  </si>
  <si>
    <t>(100%-(4)) x (5) x (6) x (7)</t>
  </si>
  <si>
    <t>(4) x (100%-(5)) x (6) x (7)</t>
  </si>
  <si>
    <t>(5) x (6) x (7) x(8)</t>
  </si>
  <si>
    <t>(5) x (100%-(6)) x (7) x (8)</t>
  </si>
  <si>
    <t>Unit</t>
  </si>
  <si>
    <t>PPN</t>
  </si>
  <si>
    <t>BM</t>
  </si>
  <si>
    <t>PPh</t>
  </si>
  <si>
    <t>PDRI</t>
  </si>
  <si>
    <t>Cost (Rp)</t>
  </si>
  <si>
    <t>Penyedia Barang/Jasa</t>
  </si>
  <si>
    <t>Tipe Produk</t>
  </si>
  <si>
    <t>Jenis Produk</t>
  </si>
  <si>
    <t>Spesifikasi</t>
  </si>
  <si>
    <t>Standar</t>
  </si>
  <si>
    <t>FORM 1.1 : TKDN UNTUK BAHAN BAKU</t>
  </si>
  <si>
    <t>Alamat</t>
  </si>
  <si>
    <t>( BAHAN BAKU LANGSUNG DAN TIDAK LANGSUNG )</t>
  </si>
  <si>
    <t>FORM 1.2 : TKDN UNTUK BAHAN BAKU</t>
  </si>
  <si>
    <t>( UNTUK JASA-JASA TERKAIT )</t>
  </si>
  <si>
    <t>FORMULIR 1.3 : TKDN UNTUK TENAGA KERJA LANGSUNG</t>
  </si>
  <si>
    <t>FORMULIR 1.4 : TKDN UNTUK TENAGA KERJA LANGSUNG</t>
  </si>
  <si>
    <t>(UNTUK BIAYA TERKAIT LAINNYA )</t>
  </si>
  <si>
    <t>FORMULIR 1.5 : TKDN UNTUK BIAYA TIDAK LANGSUNG PABRIK</t>
  </si>
  <si>
    <t>(TENAGA KERJA TIDAK LANGSUNG/ MANAJEMAN )</t>
  </si>
  <si>
    <t>FORMULIR 1.6 : TKDN UNTUK BIAYA TIDAK LANGSUNG PABRIK</t>
  </si>
  <si>
    <t>(UNTUK MESIN/ALAT KERJA YANG DIMILIKI SENDIRI)</t>
  </si>
  <si>
    <t>FORMULIR 1. 7 : TKDN UNTUK BIAYA TIDAK LANSUNG PABRIK</t>
  </si>
  <si>
    <t>( UNTUK MESIN/ALAT KERJA YANG DISEWA)</t>
  </si>
  <si>
    <t>FORMULIR 1.8 : TKDN UNTUK BIAYA TIDAK LANSUNG PABRIK</t>
  </si>
  <si>
    <t>( UNTUK JASA LAINNYA )</t>
  </si>
  <si>
    <t>FORM 1.9 : REKAPITULASI PENILAIAN TKDN BARANG</t>
  </si>
  <si>
    <t>Deskripsi</t>
  </si>
  <si>
    <t>Asal Barang</t>
  </si>
  <si>
    <t>Pemasok</t>
  </si>
  <si>
    <t>TKDN                                                         (%)</t>
  </si>
  <si>
    <t>KDN</t>
  </si>
  <si>
    <t>KLN</t>
  </si>
  <si>
    <t>Harga Material/Unit (Rp)</t>
  </si>
  <si>
    <t>Penggunaan Material untuk 1 (Satu) Unit Produk</t>
  </si>
  <si>
    <t>Jumlah</t>
  </si>
  <si>
    <t>TKDN                                           (%)</t>
  </si>
  <si>
    <t>Biaya(Rp)</t>
  </si>
  <si>
    <t>Alokasi Biaya</t>
  </si>
  <si>
    <t>Produk</t>
  </si>
  <si>
    <t>Kewarganegaraan</t>
  </si>
  <si>
    <t xml:space="preserve">Jumlah (Orang) </t>
  </si>
  <si>
    <t xml:space="preserve">Gaji Per Bulan (Rp) </t>
  </si>
  <si>
    <t>Alokasi Gaji</t>
  </si>
  <si>
    <t>Untuk Produk</t>
  </si>
  <si>
    <t>Kapasitas Normal Per Bulan</t>
  </si>
  <si>
    <t>Biaya produksi per 1 (one) unit produk</t>
  </si>
  <si>
    <t>TKDN                                            (%)</t>
  </si>
  <si>
    <t>Biaya</t>
  </si>
  <si>
    <t>per Bulan</t>
  </si>
  <si>
    <t>Alokasi untuk Produksi</t>
  </si>
  <si>
    <t>Biaya (Rp)</t>
  </si>
  <si>
    <t>Gaji per Bulan (Rp)</t>
  </si>
  <si>
    <t>Alokasi untuk Produk</t>
  </si>
  <si>
    <t>Alat Kerja</t>
  </si>
  <si>
    <t>Dibuat</t>
  </si>
  <si>
    <t>Dimiliki</t>
  </si>
  <si>
    <t>Biaya Depresiasi per Bulan</t>
  </si>
  <si>
    <t>Alokasi Untuk Produk</t>
  </si>
  <si>
    <t>Jumlah (Unit)</t>
  </si>
  <si>
    <t>Biaya Sewa per Bulan</t>
  </si>
  <si>
    <t>Bahan Baku</t>
  </si>
  <si>
    <t>Biaya Lainnya Terkait Bahan Baku</t>
  </si>
  <si>
    <t>BAHAN BAKU</t>
  </si>
  <si>
    <t>TENAGA KERJA LANGSUNG</t>
  </si>
  <si>
    <t>Tenaga Kerja Langsung</t>
  </si>
  <si>
    <t>Biaya Lainnya Terkait Tenaga Kerja Langsung</t>
  </si>
  <si>
    <t>BIAYA TIDAK LANGSUNG PABRIK</t>
  </si>
  <si>
    <t>Tenaga Kerja Tidak Langsung</t>
  </si>
  <si>
    <t>Mesin Yang Dimiliki</t>
  </si>
  <si>
    <t>Mesin Yang Disewa</t>
  </si>
  <si>
    <t>Biaya Jasa Lainnya</t>
  </si>
  <si>
    <t>BIAYA PRODUKSI</t>
  </si>
  <si>
    <t>Karet Sintesis</t>
  </si>
  <si>
    <t>Karbon Black</t>
  </si>
  <si>
    <t>Kawat Baja</t>
  </si>
  <si>
    <t>Nylon</t>
  </si>
  <si>
    <t>Tire Cord</t>
  </si>
  <si>
    <t>Sling</t>
  </si>
  <si>
    <t>NBR</t>
  </si>
  <si>
    <t>Korea</t>
  </si>
  <si>
    <t>Indonesia</t>
  </si>
  <si>
    <t>RRC</t>
  </si>
  <si>
    <t>India</t>
  </si>
  <si>
    <t>kg</t>
  </si>
  <si>
    <t>M</t>
  </si>
  <si>
    <t>Rubber Joy Ltd</t>
  </si>
  <si>
    <t>CV. Maju Kimia</t>
  </si>
  <si>
    <t>PT Besi Baja Jambi</t>
  </si>
  <si>
    <t>Tall Polyester, Ltd</t>
  </si>
  <si>
    <t>PT. Tire Slim</t>
  </si>
  <si>
    <t>Hindi Sling</t>
  </si>
  <si>
    <t>Supervisor</t>
  </si>
  <si>
    <t>Kepala Pabrik</t>
  </si>
  <si>
    <t>Jepang</t>
  </si>
  <si>
    <t>Listrik</t>
  </si>
  <si>
    <t>PBB</t>
  </si>
  <si>
    <t>Asuransi Mesin</t>
  </si>
  <si>
    <t>Solar</t>
  </si>
  <si>
    <t>Mesin Mandrel</t>
  </si>
  <si>
    <t>Mesin Milling</t>
  </si>
  <si>
    <t>Forklift</t>
  </si>
  <si>
    <t>Jasa Angkut</t>
  </si>
  <si>
    <t>Bea Masuk</t>
  </si>
  <si>
    <t>(Harga Barang + Bea Masuk) * 2.5%</t>
  </si>
  <si>
    <t>(Harga Barang + Bea Masuk) * 10%</t>
  </si>
  <si>
    <t>Harga Barang * 5%</t>
  </si>
  <si>
    <t>PPH Bea Masuk</t>
  </si>
  <si>
    <t>Harga Barang</t>
  </si>
  <si>
    <t>PPN Bea Masuk</t>
  </si>
  <si>
    <t>pdrI+ppn Lokal</t>
  </si>
  <si>
    <t>Ditjen Pajak</t>
  </si>
  <si>
    <t>Operator Rolling</t>
  </si>
  <si>
    <t>Operator Mill</t>
  </si>
  <si>
    <t>WNI</t>
  </si>
  <si>
    <t>BPJS</t>
  </si>
  <si>
    <t>Masslife</t>
  </si>
  <si>
    <t>WNA</t>
  </si>
  <si>
    <t>LN</t>
  </si>
  <si>
    <t>DN</t>
  </si>
  <si>
    <t>Garpu Kembar</t>
  </si>
  <si>
    <t>Asuransi Gedung</t>
  </si>
  <si>
    <t>CONTOH SOAL TKDN BARANG</t>
  </si>
  <si>
    <t>PT. Selang Citra Indonesia (SCI) merupakan sebuah perusahaan berkembang yang bergerak dibidang produsen Selang Karet untuk menyalurkan minyak mentah dari laut ke kapal tenker. Sebagai perusahaan berkembang yang baru dapat memenuhi kebutuhan pasar sebanyak 20 pce/bulan, PT. SCI dituntut meningkatkan kualitas dan daya saing untuk terus bertahan di Indonesia dan dapat menarik Stake Holder untuk mau menanamkan saham nya kepada perusahaan ini. Saat ini PT. SCI dimiliki oleh 2 perusahaan induk, 72% saham dimiliki oleh perusahaan lokal PT. Oil Surya Gemilang dan sisanya masih dimiliki asing.</t>
  </si>
  <si>
    <t>Tiga Bulan kedepan, PT. SCI diundang untuk ikut serta dalam lelang pengadaan Floating Marine Hose yang diadakan oleh PT. Pertamina. Oleh karena itu PT. SCI diminta oleh panitia lelang untuk melampirkan perhitungan sendiri (Self Assessment) TKDN untuk produk yang diajukan.</t>
  </si>
  <si>
    <t>Adapun bahan baku yang dibutuhkan untuk membuat sebuah Floating Marine Hose ukuran 12 Inch 30 Feet.</t>
  </si>
  <si>
    <t>Nama Baran</t>
  </si>
  <si>
    <t>Spesifikasi/</t>
  </si>
  <si>
    <t>Kualifikasi</t>
  </si>
  <si>
    <t>Negara Asal</t>
  </si>
  <si>
    <t>Manufaktur</t>
  </si>
  <si>
    <t>Satuan</t>
  </si>
  <si>
    <t>Harga per Satuan</t>
  </si>
  <si>
    <t>Karet Sintetis</t>
  </si>
  <si>
    <t>Kg</t>
  </si>
  <si>
    <t>TKDN = 47.5%</t>
  </si>
  <si>
    <t>TKDN = 25,3%</t>
  </si>
  <si>
    <t>PT. Jaya Kwat</t>
  </si>
  <si>
    <t>Size : 7cm</t>
  </si>
  <si>
    <t>CV. Tali Temali</t>
  </si>
  <si>
    <t>Meter</t>
  </si>
  <si>
    <t>TKDN = 42,5%</t>
  </si>
  <si>
    <t>UD. Banja</t>
  </si>
  <si>
    <t>Size : 3mm</t>
  </si>
  <si>
    <t>PT. Kawat Jali</t>
  </si>
  <si>
    <t>Pajak Dalam Rangka Impor (PDRI) untuk pengadaan material impor yang dibayarkan perusahaan terdiri atas Bea masuk sebesar 5% dari CIF nya, PPN 10% dan PPH 2,5%. Sedangkan untuk material yang dibeli lokal dibayarkan PPN sebesar 10%.</t>
  </si>
  <si>
    <t>Perusahaan mengeluarkan biaya tambahan untuk mengangkut material dari pelabuhan ke pabrik dengan menggunakan jasa angkut lokal PT. Pabua Express sebesar Rp. 2.000/ Kg barang yang dimpor.</t>
  </si>
  <si>
    <t>PT. SCI mempekerjakan 15 orang Operator Mandrel dengan upah per bulan sebesar Rp. 2.700.000,  10 orang operator Mill dengan upah per bulan Rp. 2.500.000, dan disupervisi oleh 5 orang supervisor dengan gaji per bulan Rp. 3.500.000,-  yang keseluruhan merupakan warganegara Indonesia. Ditambah 1 orang kepala pabrik berpassport Jepang dengan upah Rp. 7.000.000,- perbulan. Selain gaji pokok, Pekerja juga mendapatkan tunjangan berupa asuransi kesehatan yang dibayarkan premi per bulannya sebesar Rp. 100.000,- untuk WNI (BPJS Kesehatan) dan Rp. 250.000,- untuk WNA (PT. MassLife). Keseluruhan tenaga kerja dedikasi penuh untuk produk yang dihitung.</t>
  </si>
  <si>
    <t>Mesin Utama untuk memproduksi Floating Marine Hose adalah Mesin Mandrel (5 mesin) dan Mesin Milling (3 mesin) dengan nilai depresiasi perbulan berturut turut Rp. 300.000,- dan Rp. 450.000,-. Kedua mesin merupakan asset dari perusahaan yang dibeli dari Jerman. Disamping mesin tersebut, perusahaan menyewa sebuah forklift dengan merk “ForkForce” dari perusahaan lokal PT. Garpu Kembar sebagai pemiliknya dengan nilai sewa Rp. 2.000.000 / Bulan. Mesin – mesin tersebut digunakan khusus untuk memproduksi Floating Marine Hose tanpa digunakan untuk produk lain.</t>
  </si>
  <si>
    <t>Biaya – biaya lain yang dikeluarkan perusahaan untuk menunjang operasional pabrik (Factory Overhead) yaitu sebagai berikut :</t>
  </si>
  <si>
    <t>Uraian</t>
  </si>
  <si>
    <t>% Alokasi</t>
  </si>
  <si>
    <t>% TKDN</t>
  </si>
  <si>
    <t>PLN</t>
  </si>
  <si>
    <t>50,00%</t>
  </si>
  <si>
    <t>5.000.000</t>
  </si>
  <si>
    <t>100,00%</t>
  </si>
  <si>
    <t>2.500.000</t>
  </si>
  <si>
    <t>PT. Jasindo Indonesia</t>
  </si>
  <si>
    <t>2.000.000</t>
  </si>
  <si>
    <t>Asuransi Gedung Pabrik</t>
  </si>
  <si>
    <t>PT. Bumi Putera</t>
  </si>
  <si>
    <t>3.000.000</t>
  </si>
  <si>
    <t>PT. Bumi Persada</t>
  </si>
  <si>
    <t>1.800.000</t>
  </si>
  <si>
    <t>98,00%</t>
  </si>
  <si>
    <t>Berapa Capaian TKDN Floating Marine Hose yang harus dimasukan ke panitia lelang oleh PT. SCI?</t>
  </si>
  <si>
    <t xml:space="preserve">SC-19A </t>
  </si>
  <si>
    <t>FORMULIR PERNYATAAN TKDN BARANG</t>
  </si>
  <si>
    <t>Saya yang bertanda tangan dibawah ini:</t>
  </si>
  <si>
    <t>-</t>
  </si>
  <si>
    <t>Nama</t>
  </si>
  <si>
    <t>Jabatan</t>
  </si>
  <si>
    <t>Bertindak untuk  dan atas nama</t>
  </si>
  <si>
    <t>Telepon</t>
  </si>
  <si>
    <t>Faksimili</t>
  </si>
  <si>
    <t>Email</t>
  </si>
  <si>
    <r>
      <t>Status Perusahaan</t>
    </r>
    <r>
      <rPr>
        <vertAlign val="superscript"/>
        <sz val="11"/>
        <color theme="1"/>
        <rFont val="Arial"/>
        <family val="2"/>
      </rPr>
      <t>(1)</t>
    </r>
  </si>
  <si>
    <r>
      <t>menyatakan dengan sesungguhnya untuk mengikuti Tender</t>
    </r>
    <r>
      <rPr>
        <vertAlign val="superscript"/>
        <sz val="11"/>
        <color theme="1"/>
        <rFont val="Arial"/>
        <family val="2"/>
      </rPr>
      <t>(3)</t>
    </r>
    <r>
      <rPr>
        <sz val="11"/>
        <color theme="1"/>
        <rFont val="Arial"/>
        <family val="2"/>
      </rPr>
      <t>:</t>
    </r>
  </si>
  <si>
    <t>No. Tender</t>
  </si>
  <si>
    <t>Judul Tender</t>
  </si>
  <si>
    <r>
      <t>Status Kategori Barang di APDN Barang</t>
    </r>
    <r>
      <rPr>
        <vertAlign val="superscript"/>
        <sz val="11"/>
        <color theme="1"/>
        <rFont val="Arial"/>
        <family val="2"/>
      </rPr>
      <t>(3)</t>
    </r>
  </si>
  <si>
    <t>Jenis Kategori Barang (4)</t>
  </si>
  <si>
    <r>
      <t xml:space="preserve">Target Capaian TKDN Barang </t>
    </r>
    <r>
      <rPr>
        <vertAlign val="superscript"/>
        <sz val="11"/>
        <color theme="1"/>
        <rFont val="Arial"/>
        <family val="2"/>
      </rPr>
      <t>(5)</t>
    </r>
  </si>
  <si>
    <t>%</t>
  </si>
  <si>
    <t xml:space="preserve">Batasan Minimal TKDN </t>
  </si>
  <si>
    <t>Di Kontraktor KKS</t>
  </si>
  <si>
    <t>dengan pengutamaan penggunaan barang/jasa dalam negeri untuk Tender dimaksud sebagai berikut:</t>
  </si>
  <si>
    <r>
      <t xml:space="preserve">Pernyataan TKDN </t>
    </r>
    <r>
      <rPr>
        <vertAlign val="superscript"/>
        <sz val="11"/>
        <color theme="1"/>
        <rFont val="Arial"/>
        <family val="2"/>
      </rPr>
      <t>(6)</t>
    </r>
  </si>
  <si>
    <t>Berikut adalah tabel rincian komponen biaya penawaran kami:</t>
  </si>
  <si>
    <t>KOMPONEN</t>
  </si>
  <si>
    <t>MATA UANG</t>
  </si>
  <si>
    <t>PENAWARAN</t>
  </si>
  <si>
    <t>TKDN</t>
  </si>
  <si>
    <t>a</t>
  </si>
  <si>
    <t>b</t>
  </si>
  <si>
    <t>c</t>
  </si>
  <si>
    <t>d</t>
  </si>
  <si>
    <t>e</t>
  </si>
  <si>
    <t>a.</t>
  </si>
  <si>
    <r>
      <t xml:space="preserve">Komponen Biaya Barang </t>
    </r>
    <r>
      <rPr>
        <b/>
        <vertAlign val="superscript"/>
        <sz val="11"/>
        <color theme="1"/>
        <rFont val="Arial"/>
        <family val="2"/>
      </rPr>
      <t>(7)</t>
    </r>
    <r>
      <rPr>
        <b/>
        <sz val="11"/>
        <color theme="1"/>
        <rFont val="Arial"/>
        <family val="2"/>
      </rPr>
      <t>:</t>
    </r>
  </si>
  <si>
    <t>…</t>
  </si>
  <si>
    <t>…%</t>
  </si>
  <si>
    <t>…..</t>
  </si>
  <si>
    <t>….(8)</t>
  </si>
  <si>
    <t xml:space="preserve">Total Komponen Biaya Barang </t>
  </si>
  <si>
    <t>b.</t>
  </si>
  <si>
    <t>Komponen Biaya Pendukung</t>
  </si>
  <si>
    <t>c.</t>
  </si>
  <si>
    <t>Komponen non-Biaya</t>
  </si>
  <si>
    <t>Total Biaya Penawaran Harga</t>
  </si>
  <si>
    <t>Demikian pernyataan ini kami buat dengan sebenarnya dan penuh rasa tanggung jawab. Apabila dikemudian hari, ditemukan bahwa data/dokumen yang kami sampaikan tidak benar, maka kami bersedia dikenakan sanksi sesuai dengan PTK007 yang berlaku pada saat surat pernyataan ini dibuat.</t>
  </si>
  <si>
    <t>…..[tempat]….., …..[tanggal]…..</t>
  </si>
  <si>
    <t>…..[nama perusahaan Peserta Tender]…..</t>
  </si>
  <si>
    <t>…..[nama lengkap]…..</t>
  </si>
  <si>
    <t>…..[jabatan Pejabat Berwenang Peserta Tender]…..</t>
  </si>
  <si>
    <t>Sumber data :</t>
  </si>
  <si>
    <t>Batasan TKDN Pengadaan Barang</t>
  </si>
  <si>
    <t>Komoditas</t>
  </si>
  <si>
    <t>1.a. Jasa Survei, Seismik, dan Studi Geologi Darat</t>
  </si>
  <si>
    <t>1.b. Jasa Survei, Seismik, dan Studi Geologi Laut</t>
  </si>
  <si>
    <t>2.a. Jasa Pemboran Darat</t>
  </si>
  <si>
    <t>2.b. Jasa Pemboran Laut</t>
  </si>
  <si>
    <t>3.a. Jasa Front End Engineering Design (FEED) Darat</t>
  </si>
  <si>
    <t>3.b. Jasa Front End Engineering Design (FEED) Laut</t>
  </si>
  <si>
    <t>4.a. Jasa Pemborongan Engineering Procurement Construction Installation (EPCI) Darat</t>
  </si>
  <si>
    <t>4.b. Jasa Pemborongan Engineering Procurement Construction Installation (EPCI) Laut</t>
  </si>
  <si>
    <t>5. Jasa Perkapalan</t>
  </si>
  <si>
    <t>6. Jasa Pesawat Udara</t>
  </si>
  <si>
    <t>7. Jasa lain-lain</t>
  </si>
  <si>
    <t>Selat Karet</t>
  </si>
  <si>
    <t>IDR</t>
  </si>
  <si>
    <t xml:space="preserve">asumsi biaya transportasi </t>
  </si>
  <si>
    <t>Asumsi biaya non cost komponen</t>
  </si>
  <si>
    <t>PT. Selang Citra Indonesia (SCI)</t>
  </si>
  <si>
    <t>Bekasi</t>
  </si>
  <si>
    <t>2 inch</t>
  </si>
  <si>
    <t>karet sintettic</t>
  </si>
  <si>
    <t>SNI 35</t>
  </si>
  <si>
    <t>harga</t>
  </si>
  <si>
    <t>Master list</t>
  </si>
  <si>
    <t>Masterlist</t>
  </si>
  <si>
    <t>NBR, Import sendiri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</si>
</sst>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quot;Rp&quot;* #,##0.00_);_(&quot;Rp&quot;* \(#,##0.00\);_(&quot;Rp&quot;* &quot;-&quot;??_);_(@_)"/>
    <numFmt numFmtId="165" formatCode="#,##0.00;[Red]#,##0.00"/>
    <numFmt numFmtId="166" formatCode="_(* #,##0.000_);_(* \(#,##0.000\);_(* &quot;-&quot;??_);_(@_)"/>
    <numFmt numFmtId="167" formatCode="_(* #,##0.00_);_(* \(#,##0.00\);_(* \-??_);_(@_)"/>
  </numFmts>
  <fonts count="27" x14ac:knownFonts="1">
    <font>
      <sz val="11"/>
      <color theme="1"/>
      <name val="Calibri"/>
      <family val="2"/>
      <charset val="1"/>
      <scheme val="minor"/>
    </font>
    <font>
      <b/>
      <sz val="13"/>
      <name val="Arial"/>
      <family val="2"/>
    </font>
    <font>
      <b/>
      <sz val="10"/>
      <name val="Arial"/>
      <family val="2"/>
    </font>
    <font>
      <b/>
      <sz val="11"/>
      <name val="Arial"/>
      <family val="2"/>
    </font>
    <font>
      <sz val="10"/>
      <name val="Arial"/>
      <family val="2"/>
    </font>
    <font>
      <sz val="8"/>
      <name val="Arial"/>
      <family val="2"/>
    </font>
    <font>
      <b/>
      <sz val="8"/>
      <name val="Arial"/>
      <family val="2"/>
    </font>
    <font>
      <sz val="9"/>
      <name val="Arial"/>
      <family val="2"/>
    </font>
    <font>
      <i/>
      <sz val="8"/>
      <name val="Arial"/>
      <family val="2"/>
    </font>
    <font>
      <b/>
      <sz val="9"/>
      <name val="Arial"/>
      <family val="2"/>
    </font>
    <font>
      <b/>
      <sz val="12"/>
      <name val="Arial"/>
      <family val="2"/>
    </font>
    <font>
      <sz val="12"/>
      <name val="Arial"/>
      <family val="2"/>
    </font>
    <font>
      <b/>
      <sz val="14"/>
      <name val="Arial"/>
      <family val="2"/>
    </font>
    <font>
      <sz val="6"/>
      <name val="Arial"/>
      <family val="2"/>
    </font>
    <font>
      <sz val="11"/>
      <color theme="1"/>
      <name val="Calibri"/>
      <family val="2"/>
      <charset val="1"/>
      <scheme val="minor"/>
    </font>
    <font>
      <sz val="8"/>
      <color theme="1"/>
      <name val="Calibri"/>
      <family val="2"/>
      <charset val="1"/>
      <scheme val="minor"/>
    </font>
    <font>
      <sz val="8"/>
      <color theme="1"/>
      <name val="Arial"/>
      <family val="2"/>
    </font>
    <font>
      <sz val="9"/>
      <color indexed="81"/>
      <name val="Tahoma"/>
      <family val="2"/>
    </font>
    <font>
      <b/>
      <sz val="9"/>
      <color indexed="81"/>
      <name val="Tahoma"/>
      <family val="2"/>
    </font>
    <font>
      <sz val="10"/>
      <color theme="1"/>
      <name val="Arial"/>
      <family val="2"/>
    </font>
    <font>
      <b/>
      <sz val="11"/>
      <color theme="1"/>
      <name val="Arial"/>
      <family val="2"/>
    </font>
    <font>
      <sz val="11"/>
      <color theme="1"/>
      <name val="Arial"/>
      <family val="2"/>
    </font>
    <font>
      <vertAlign val="superscript"/>
      <sz val="11"/>
      <color theme="1"/>
      <name val="Arial"/>
      <family val="2"/>
    </font>
    <font>
      <i/>
      <sz val="11"/>
      <color theme="1"/>
      <name val="Arial"/>
      <family val="2"/>
    </font>
    <font>
      <b/>
      <i/>
      <sz val="11"/>
      <color theme="1"/>
      <name val="Arial"/>
      <family val="2"/>
    </font>
    <font>
      <b/>
      <vertAlign val="superscript"/>
      <sz val="11"/>
      <color theme="1"/>
      <name val="Arial"/>
      <family val="2"/>
    </font>
    <font>
      <i/>
      <u/>
      <sz val="11"/>
      <color theme="1"/>
      <name val="Arial"/>
      <family val="2"/>
    </font>
  </fonts>
  <fills count="13">
    <fill>
      <patternFill patternType="none"/>
    </fill>
    <fill>
      <patternFill patternType="gray125"/>
    </fill>
    <fill>
      <patternFill patternType="solid">
        <fgColor indexed="13"/>
        <bgColor indexed="64"/>
      </patternFill>
    </fill>
    <fill>
      <patternFill patternType="solid">
        <fgColor theme="0" tint="-0.499984740745262"/>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style="medium">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s>
  <cellStyleXfs count="8">
    <xf numFmtId="0" fontId="0" fillId="0" borderId="0"/>
    <xf numFmtId="43" fontId="14" fillId="0" borderId="0" applyFont="0" applyFill="0" applyBorder="0" applyAlignment="0" applyProtection="0"/>
    <xf numFmtId="41" fontId="14" fillId="0" borderId="0" applyFont="0" applyFill="0" applyBorder="0" applyAlignment="0" applyProtection="0"/>
    <xf numFmtId="41" fontId="4" fillId="0" borderId="0" applyFont="0" applyFill="0" applyBorder="0" applyAlignment="0" applyProtection="0"/>
    <xf numFmtId="0" fontId="5" fillId="0" borderId="0"/>
    <xf numFmtId="0" fontId="5" fillId="0" borderId="0"/>
    <xf numFmtId="0" fontId="5" fillId="0" borderId="0"/>
    <xf numFmtId="9" fontId="14" fillId="0" borderId="0" applyFont="0" applyFill="0" applyBorder="0" applyAlignment="0" applyProtection="0"/>
  </cellStyleXfs>
  <cellXfs count="570">
    <xf numFmtId="0" fontId="0" fillId="0" borderId="0" xfId="0"/>
    <xf numFmtId="0" fontId="2"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9" fontId="3" fillId="0" borderId="0" xfId="7"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2" xfId="0" applyFont="1" applyBorder="1" applyAlignment="1" applyProtection="1">
      <alignment horizontal="center" vertical="center"/>
      <protection hidden="1"/>
    </xf>
    <xf numFmtId="9" fontId="5" fillId="0" borderId="2" xfId="7" applyFont="1" applyBorder="1" applyAlignment="1" applyProtection="1">
      <alignment horizontal="center" vertical="center"/>
      <protection hidden="1"/>
    </xf>
    <xf numFmtId="0" fontId="5" fillId="0" borderId="3" xfId="0" applyFont="1" applyBorder="1" applyAlignment="1" applyProtection="1">
      <alignment horizontal="left" vertical="center"/>
      <protection hidden="1"/>
    </xf>
    <xf numFmtId="0" fontId="5" fillId="0" borderId="4"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0" xfId="0" applyFont="1" applyBorder="1" applyAlignment="1" applyProtection="1">
      <alignment horizontal="center" vertical="center"/>
      <protection hidden="1"/>
    </xf>
    <xf numFmtId="9" fontId="5" fillId="0" borderId="0" xfId="7"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0" fontId="7" fillId="0" borderId="0" xfId="0" applyFont="1" applyBorder="1" applyAlignment="1" applyProtection="1">
      <alignment horizontal="center" vertical="center"/>
      <protection hidden="1"/>
    </xf>
    <xf numFmtId="0" fontId="7" fillId="0" borderId="0" xfId="0" applyFont="1" applyBorder="1" applyAlignment="1" applyProtection="1">
      <alignment horizontal="left" vertical="center"/>
      <protection hidden="1"/>
    </xf>
    <xf numFmtId="0" fontId="5" fillId="0" borderId="6" xfId="0" applyFont="1" applyBorder="1" applyAlignment="1" applyProtection="1">
      <alignment horizontal="center" vertical="center"/>
      <protection hidden="1"/>
    </xf>
    <xf numFmtId="0" fontId="5" fillId="0" borderId="7" xfId="0" applyFont="1" applyBorder="1" applyAlignment="1" applyProtection="1">
      <alignment horizontal="left" vertical="center"/>
      <protection hidden="1"/>
    </xf>
    <xf numFmtId="0" fontId="5" fillId="0" borderId="7" xfId="0" applyFont="1" applyFill="1" applyBorder="1" applyAlignment="1" applyProtection="1">
      <alignment horizontal="center" vertical="center"/>
      <protection hidden="1"/>
    </xf>
    <xf numFmtId="9" fontId="5" fillId="0" borderId="7" xfId="7" applyFont="1" applyBorder="1" applyAlignment="1" applyProtection="1">
      <alignment horizontal="right" vertical="center"/>
      <protection hidden="1"/>
    </xf>
    <xf numFmtId="0" fontId="5" fillId="0" borderId="7" xfId="0" applyFont="1" applyBorder="1" applyAlignment="1" applyProtection="1">
      <alignment horizontal="center" vertical="center"/>
      <protection hidden="1"/>
    </xf>
    <xf numFmtId="0" fontId="5" fillId="0" borderId="8" xfId="0" applyFont="1" applyFill="1" applyBorder="1" applyAlignment="1" applyProtection="1">
      <alignment horizontal="center" vertical="center"/>
      <protection hidden="1"/>
    </xf>
    <xf numFmtId="0" fontId="5" fillId="0" borderId="9" xfId="5" applyFont="1" applyFill="1" applyBorder="1" applyAlignment="1">
      <alignment vertical="center" wrapText="1"/>
    </xf>
    <xf numFmtId="43" fontId="5" fillId="0" borderId="10" xfId="0" applyNumberFormat="1" applyFont="1" applyFill="1" applyBorder="1" applyAlignment="1" applyProtection="1">
      <alignment horizontal="right" vertical="center"/>
      <protection hidden="1"/>
    </xf>
    <xf numFmtId="43" fontId="5" fillId="0" borderId="11" xfId="0" applyNumberFormat="1" applyFont="1" applyFill="1" applyBorder="1" applyAlignment="1" applyProtection="1">
      <alignment horizontal="right" vertical="center"/>
      <protection hidden="1"/>
    </xf>
    <xf numFmtId="0" fontId="5" fillId="0" borderId="14" xfId="5" applyFont="1" applyFill="1" applyBorder="1" applyAlignment="1">
      <alignment vertical="center" wrapText="1"/>
    </xf>
    <xf numFmtId="43" fontId="5" fillId="0" borderId="15" xfId="0" applyNumberFormat="1" applyFont="1" applyFill="1" applyBorder="1" applyAlignment="1" applyProtection="1">
      <alignment horizontal="right" vertical="center"/>
      <protection hidden="1"/>
    </xf>
    <xf numFmtId="43" fontId="5" fillId="0" borderId="16" xfId="0" applyNumberFormat="1" applyFont="1" applyFill="1" applyBorder="1" applyAlignment="1" applyProtection="1">
      <alignment horizontal="right" vertical="center"/>
      <protection hidden="1"/>
    </xf>
    <xf numFmtId="0" fontId="5" fillId="3" borderId="17" xfId="0" applyFont="1" applyFill="1" applyBorder="1" applyAlignment="1" applyProtection="1">
      <alignment horizontal="center" vertical="center"/>
      <protection hidden="1"/>
    </xf>
    <xf numFmtId="165" fontId="6" fillId="0" borderId="18" xfId="0" quotePrefix="1" applyNumberFormat="1"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5" fillId="0" borderId="7" xfId="0" applyFont="1" applyBorder="1" applyAlignment="1" applyProtection="1">
      <alignment vertical="center"/>
      <protection hidden="1"/>
    </xf>
    <xf numFmtId="0" fontId="5" fillId="0" borderId="7" xfId="0" applyFont="1" applyBorder="1" applyAlignment="1" applyProtection="1">
      <alignment horizontal="right" vertical="center"/>
      <protection hidden="1"/>
    </xf>
    <xf numFmtId="0" fontId="5" fillId="0" borderId="19" xfId="0" applyFont="1" applyBorder="1" applyAlignment="1" applyProtection="1">
      <alignment horizontal="right" vertical="center"/>
      <protection hidden="1"/>
    </xf>
    <xf numFmtId="0" fontId="5" fillId="0" borderId="22"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10" xfId="0" applyNumberFormat="1" applyFont="1" applyBorder="1" applyAlignment="1" applyProtection="1">
      <alignment horizontal="center" vertical="center"/>
      <protection locked="0"/>
    </xf>
    <xf numFmtId="9" fontId="5" fillId="0" borderId="10" xfId="7" applyFont="1" applyFill="1" applyBorder="1" applyAlignment="1" applyProtection="1">
      <alignment horizontal="right" vertical="center"/>
      <protection locked="0" hidden="1"/>
    </xf>
    <xf numFmtId="0" fontId="5" fillId="0" borderId="12" xfId="0" applyFont="1" applyBorder="1" applyAlignment="1" applyProtection="1">
      <alignment horizontal="center" vertical="center"/>
      <protection hidden="1"/>
    </xf>
    <xf numFmtId="0" fontId="5" fillId="0" borderId="15" xfId="0" applyFont="1" applyBorder="1" applyAlignment="1" applyProtection="1">
      <alignment horizontal="left" vertical="center" wrapText="1"/>
      <protection locked="0"/>
    </xf>
    <xf numFmtId="0" fontId="5" fillId="0" borderId="23" xfId="0" applyFont="1" applyBorder="1" applyAlignment="1" applyProtection="1">
      <alignment horizontal="center" vertical="center"/>
      <protection hidden="1"/>
    </xf>
    <xf numFmtId="43" fontId="5" fillId="0" borderId="24" xfId="0" applyNumberFormat="1" applyFont="1" applyFill="1" applyBorder="1" applyAlignment="1" applyProtection="1">
      <alignment horizontal="right" vertical="center"/>
      <protection hidden="1"/>
    </xf>
    <xf numFmtId="43" fontId="5" fillId="0" borderId="25" xfId="0" applyNumberFormat="1" applyFont="1" applyFill="1" applyBorder="1" applyAlignment="1" applyProtection="1">
      <alignment horizontal="right" vertical="center"/>
      <protection hidden="1"/>
    </xf>
    <xf numFmtId="166" fontId="5" fillId="0" borderId="18" xfId="0" quotePrefix="1" applyNumberFormat="1" applyFont="1" applyBorder="1" applyAlignment="1" applyProtection="1">
      <alignment horizontal="center" vertical="center"/>
      <protection hidden="1"/>
    </xf>
    <xf numFmtId="43" fontId="5" fillId="0" borderId="18" xfId="0" quotePrefix="1" applyNumberFormat="1" applyFont="1" applyBorder="1" applyAlignment="1" applyProtection="1">
      <alignment horizontal="center" vertical="center"/>
      <protection hidden="1"/>
    </xf>
    <xf numFmtId="43" fontId="5" fillId="0" borderId="26" xfId="0" applyNumberFormat="1" applyFont="1" applyFill="1" applyBorder="1" applyAlignment="1" applyProtection="1">
      <alignment horizontal="right" vertical="center"/>
      <protection hidden="1"/>
    </xf>
    <xf numFmtId="0" fontId="15" fillId="0" borderId="0" xfId="0" applyFont="1"/>
    <xf numFmtId="4" fontId="3" fillId="0" borderId="0" xfId="0" applyNumberFormat="1" applyFont="1" applyAlignment="1" applyProtection="1">
      <alignment horizontal="center" vertical="center"/>
      <protection hidden="1"/>
    </xf>
    <xf numFmtId="0" fontId="6" fillId="0" borderId="2" xfId="0" applyFont="1" applyBorder="1" applyAlignment="1" applyProtection="1">
      <alignment horizontal="center" vertical="center"/>
      <protection hidden="1"/>
    </xf>
    <xf numFmtId="9" fontId="6" fillId="0" borderId="2" xfId="7" applyFont="1" applyBorder="1" applyAlignment="1" applyProtection="1">
      <alignment horizontal="center" vertical="center"/>
      <protection hidden="1"/>
    </xf>
    <xf numFmtId="4" fontId="6" fillId="0" borderId="2" xfId="0" applyNumberFormat="1"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4" fontId="5" fillId="0" borderId="0" xfId="0" applyNumberFormat="1" applyFont="1" applyBorder="1" applyAlignment="1" applyProtection="1">
      <alignment horizontal="left" vertical="center"/>
      <protection hidden="1"/>
    </xf>
    <xf numFmtId="0" fontId="5" fillId="0" borderId="6" xfId="0" applyFont="1" applyBorder="1" applyAlignment="1" applyProtection="1">
      <alignment horizontal="left" vertical="center"/>
      <protection hidden="1"/>
    </xf>
    <xf numFmtId="9" fontId="5" fillId="0" borderId="7" xfId="7" applyFont="1" applyBorder="1" applyAlignment="1" applyProtection="1">
      <alignment horizontal="left" vertical="center"/>
      <protection hidden="1"/>
    </xf>
    <xf numFmtId="4" fontId="5" fillId="0" borderId="7" xfId="0" applyNumberFormat="1" applyFont="1" applyBorder="1" applyAlignment="1" applyProtection="1">
      <alignment horizontal="right" vertical="center"/>
      <protection hidden="1"/>
    </xf>
    <xf numFmtId="0" fontId="5" fillId="0" borderId="19" xfId="0" applyFont="1" applyBorder="1" applyAlignment="1" applyProtection="1">
      <alignment horizontal="left" vertical="center"/>
      <protection hidden="1"/>
    </xf>
    <xf numFmtId="9" fontId="5" fillId="0" borderId="20" xfId="7" applyFont="1" applyBorder="1" applyAlignment="1" applyProtection="1">
      <alignment horizontal="center" vertical="center"/>
      <protection hidden="1"/>
    </xf>
    <xf numFmtId="9" fontId="5" fillId="0" borderId="21" xfId="7" applyFont="1" applyBorder="1" applyAlignment="1" applyProtection="1">
      <alignment horizontal="center" vertical="center"/>
      <protection hidden="1"/>
    </xf>
    <xf numFmtId="9" fontId="5" fillId="0" borderId="22" xfId="7" applyFont="1" applyBorder="1" applyAlignment="1" applyProtection="1">
      <alignment horizontal="center" vertical="center"/>
      <protection hidden="1"/>
    </xf>
    <xf numFmtId="0" fontId="5" fillId="0" borderId="27" xfId="0" applyFont="1" applyFill="1" applyBorder="1" applyAlignment="1" applyProtection="1">
      <alignment horizontal="left" vertical="center"/>
      <protection locked="0"/>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9" fontId="5" fillId="0" borderId="10" xfId="7" applyFont="1" applyFill="1" applyBorder="1" applyAlignment="1" applyProtection="1">
      <alignment horizontal="center" vertical="center"/>
      <protection locked="0"/>
    </xf>
    <xf numFmtId="0" fontId="5" fillId="0" borderId="10" xfId="0" applyNumberFormat="1" applyFont="1" applyFill="1" applyBorder="1" applyAlignment="1" applyProtection="1">
      <alignment horizontal="center" vertical="center"/>
    </xf>
    <xf numFmtId="4" fontId="5" fillId="0" borderId="10" xfId="0" applyNumberFormat="1" applyFont="1" applyFill="1" applyBorder="1" applyAlignment="1" applyProtection="1">
      <alignment horizontal="right" vertical="center"/>
      <protection locked="0"/>
    </xf>
    <xf numFmtId="0" fontId="5" fillId="0" borderId="22" xfId="0" applyFont="1" applyFill="1" applyBorder="1" applyAlignment="1" applyProtection="1">
      <alignment horizontal="center" vertical="center"/>
      <protection locked="0"/>
    </xf>
    <xf numFmtId="9" fontId="5" fillId="0" borderId="22" xfId="7"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xf>
    <xf numFmtId="4" fontId="5" fillId="0" borderId="29" xfId="0" applyNumberFormat="1" applyFont="1" applyFill="1" applyBorder="1" applyAlignment="1" applyProtection="1">
      <alignment horizontal="right" vertical="center"/>
      <protection locked="0"/>
    </xf>
    <xf numFmtId="0" fontId="5" fillId="3" borderId="31" xfId="0" applyFont="1" applyFill="1" applyBorder="1" applyAlignment="1" applyProtection="1">
      <alignment horizontal="left" vertical="center"/>
      <protection hidden="1"/>
    </xf>
    <xf numFmtId="43" fontId="5" fillId="0" borderId="26" xfId="0" quotePrefix="1" applyNumberFormat="1"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5" fillId="0" borderId="33" xfId="0" applyFont="1" applyBorder="1" applyAlignment="1" applyProtection="1">
      <alignment horizontal="left" vertical="center"/>
      <protection hidden="1"/>
    </xf>
    <xf numFmtId="4" fontId="5" fillId="0" borderId="33" xfId="0" applyNumberFormat="1" applyFont="1" applyBorder="1" applyAlignment="1" applyProtection="1">
      <alignment horizontal="left" vertical="center"/>
      <protection hidden="1"/>
    </xf>
    <xf numFmtId="4" fontId="5" fillId="0" borderId="7" xfId="0" applyNumberFormat="1" applyFont="1" applyBorder="1" applyAlignment="1" applyProtection="1">
      <alignment horizontal="left" vertical="center"/>
      <protection hidden="1"/>
    </xf>
    <xf numFmtId="4" fontId="6" fillId="0" borderId="17" xfId="0" quotePrefix="1" applyNumberFormat="1" applyFont="1" applyBorder="1" applyAlignment="1" applyProtection="1">
      <alignment horizontal="center" vertical="center"/>
      <protection hidden="1"/>
    </xf>
    <xf numFmtId="4" fontId="6" fillId="0" borderId="31" xfId="0" quotePrefix="1" applyNumberFormat="1" applyFont="1" applyBorder="1" applyAlignment="1" applyProtection="1">
      <alignment horizontal="center" vertical="center"/>
      <protection hidden="1"/>
    </xf>
    <xf numFmtId="9" fontId="1" fillId="0" borderId="0" xfId="7" applyFont="1" applyAlignment="1" applyProtection="1">
      <alignment horizontal="center" vertical="center"/>
      <protection hidden="1"/>
    </xf>
    <xf numFmtId="9" fontId="6" fillId="0" borderId="0" xfId="7" applyFont="1" applyBorder="1" applyAlignment="1" applyProtection="1">
      <alignment horizontal="center" vertical="center"/>
      <protection hidden="1"/>
    </xf>
    <xf numFmtId="9" fontId="5" fillId="0" borderId="7" xfId="7" applyFont="1" applyBorder="1" applyAlignment="1" applyProtection="1">
      <alignment horizontal="center" vertical="center"/>
      <protection hidden="1"/>
    </xf>
    <xf numFmtId="9" fontId="5" fillId="0" borderId="0" xfId="7" applyFont="1" applyBorder="1" applyAlignment="1" applyProtection="1">
      <alignment horizontal="center" vertical="center"/>
      <protection hidden="1"/>
    </xf>
    <xf numFmtId="0" fontId="5" fillId="0" borderId="13" xfId="0" applyFont="1" applyBorder="1" applyAlignment="1" applyProtection="1">
      <alignment horizontal="left" vertical="center" wrapText="1"/>
      <protection locked="0"/>
    </xf>
    <xf numFmtId="0" fontId="5" fillId="0" borderId="13" xfId="0" applyFont="1" applyBorder="1" applyAlignment="1" applyProtection="1">
      <alignment horizontal="left" vertical="center"/>
      <protection locked="0" hidden="1"/>
    </xf>
    <xf numFmtId="0" fontId="5" fillId="0" borderId="34" xfId="0" applyFont="1" applyBorder="1" applyAlignment="1" applyProtection="1">
      <alignment horizontal="left" vertical="center" wrapText="1"/>
      <protection locked="0"/>
    </xf>
    <xf numFmtId="9" fontId="5" fillId="0" borderId="34" xfId="7"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43" fontId="5" fillId="0" borderId="20" xfId="0" quotePrefix="1" applyNumberFormat="1"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9" fontId="5" fillId="0" borderId="0" xfId="7" applyFont="1" applyAlignment="1" applyProtection="1">
      <alignment horizontal="center" vertical="center"/>
      <protection hidden="1"/>
    </xf>
    <xf numFmtId="43" fontId="6" fillId="0" borderId="17" xfId="0" quotePrefix="1" applyNumberFormat="1" applyFont="1" applyBorder="1" applyAlignment="1" applyProtection="1">
      <alignment horizontal="center" vertical="center"/>
      <protection hidden="1"/>
    </xf>
    <xf numFmtId="43" fontId="6" fillId="0" borderId="18" xfId="0" quotePrefix="1" applyNumberFormat="1" applyFont="1" applyBorder="1" applyAlignment="1" applyProtection="1">
      <alignment horizontal="center" vertical="center"/>
      <protection hidden="1"/>
    </xf>
    <xf numFmtId="43" fontId="6" fillId="0" borderId="26" xfId="0" quotePrefix="1" applyNumberFormat="1" applyFont="1" applyBorder="1" applyAlignment="1" applyProtection="1">
      <alignment horizontal="center" vertical="center"/>
      <protection hidden="1"/>
    </xf>
    <xf numFmtId="9" fontId="5" fillId="0" borderId="20" xfId="7" applyFont="1" applyFill="1" applyBorder="1" applyAlignment="1" applyProtection="1">
      <alignment horizontal="center" vertical="center"/>
      <protection locked="0" hidden="1"/>
    </xf>
    <xf numFmtId="9" fontId="5" fillId="0" borderId="15" xfId="7" applyFont="1" applyFill="1" applyBorder="1" applyAlignment="1" applyProtection="1">
      <alignment horizontal="center" vertical="center"/>
      <protection locked="0" hidden="1"/>
    </xf>
    <xf numFmtId="9" fontId="5" fillId="0" borderId="36" xfId="7" applyFont="1" applyBorder="1" applyAlignment="1" applyProtection="1">
      <alignment horizontal="center" vertical="center"/>
      <protection hidden="1"/>
    </xf>
    <xf numFmtId="9" fontId="5" fillId="0" borderId="19" xfId="7" applyFont="1" applyBorder="1" applyAlignment="1" applyProtection="1">
      <alignment horizontal="center" vertical="center"/>
      <protection hidden="1"/>
    </xf>
    <xf numFmtId="0" fontId="0" fillId="0" borderId="0" xfId="0" applyAlignment="1">
      <alignment horizontal="center"/>
    </xf>
    <xf numFmtId="0" fontId="1" fillId="0" borderId="0" xfId="0" applyFont="1" applyAlignment="1" applyProtection="1">
      <alignment horizontal="right" vertical="center"/>
      <protection hidden="1"/>
    </xf>
    <xf numFmtId="0" fontId="5" fillId="0" borderId="2" xfId="0" applyFont="1" applyBorder="1" applyAlignment="1" applyProtection="1">
      <alignment horizontal="right" vertical="center"/>
      <protection hidden="1"/>
    </xf>
    <xf numFmtId="0" fontId="5" fillId="0" borderId="0" xfId="0" applyFont="1" applyBorder="1" applyAlignment="1" applyProtection="1">
      <alignment horizontal="right" vertical="center"/>
      <protection hidden="1"/>
    </xf>
    <xf numFmtId="43" fontId="5" fillId="0" borderId="34" xfId="0" applyNumberFormat="1" applyFont="1" applyBorder="1" applyAlignment="1" applyProtection="1">
      <alignment horizontal="right" vertical="center" wrapText="1"/>
      <protection locked="0"/>
    </xf>
    <xf numFmtId="0" fontId="0" fillId="0" borderId="0" xfId="0" applyAlignment="1">
      <alignment horizontal="right"/>
    </xf>
    <xf numFmtId="9" fontId="5" fillId="0" borderId="10" xfId="7" applyFont="1" applyFill="1" applyBorder="1" applyAlignment="1" applyProtection="1">
      <alignment horizontal="center" vertical="center"/>
      <protection locked="0" hidden="1"/>
    </xf>
    <xf numFmtId="9" fontId="5" fillId="0" borderId="24" xfId="7" applyFont="1" applyFill="1" applyBorder="1" applyAlignment="1" applyProtection="1">
      <alignment horizontal="center" vertical="center"/>
      <protection locked="0" hidden="1"/>
    </xf>
    <xf numFmtId="9" fontId="5" fillId="0" borderId="10" xfId="7" applyFont="1" applyFill="1" applyBorder="1" applyAlignment="1" applyProtection="1">
      <alignment horizontal="center" vertical="center" wrapText="1"/>
      <protection hidden="1"/>
    </xf>
    <xf numFmtId="9" fontId="5" fillId="0" borderId="15" xfId="7" applyFont="1" applyFill="1" applyBorder="1" applyAlignment="1" applyProtection="1">
      <alignment horizontal="center" vertical="center"/>
      <protection hidden="1"/>
    </xf>
    <xf numFmtId="0" fontId="3" fillId="0" borderId="0" xfId="0" applyFont="1" applyAlignment="1" applyProtection="1">
      <alignment horizontal="right" vertical="center"/>
      <protection hidden="1"/>
    </xf>
    <xf numFmtId="0" fontId="8" fillId="0" borderId="9" xfId="0" applyFont="1" applyBorder="1" applyAlignment="1" applyProtection="1">
      <alignment horizontal="left" vertical="center"/>
      <protection locked="0" hidden="1"/>
    </xf>
    <xf numFmtId="0" fontId="5" fillId="0" borderId="10" xfId="0" applyFont="1" applyFill="1" applyBorder="1" applyAlignment="1" applyProtection="1">
      <alignment horizontal="center" vertical="center"/>
      <protection locked="0" hidden="1"/>
    </xf>
    <xf numFmtId="43" fontId="5" fillId="0" borderId="10" xfId="0" applyNumberFormat="1" applyFont="1" applyFill="1" applyBorder="1" applyAlignment="1" applyProtection="1">
      <alignment horizontal="right" vertical="center"/>
      <protection locked="0" hidden="1"/>
    </xf>
    <xf numFmtId="0" fontId="5" fillId="0" borderId="14" xfId="0" applyFont="1" applyFill="1" applyBorder="1" applyAlignment="1" applyProtection="1">
      <alignment horizontal="left" vertical="center"/>
      <protection locked="0"/>
    </xf>
    <xf numFmtId="0" fontId="5" fillId="0" borderId="37" xfId="0" applyFont="1" applyFill="1" applyBorder="1" applyAlignment="1" applyProtection="1">
      <alignment horizontal="center" vertical="center"/>
      <protection locked="0"/>
    </xf>
    <xf numFmtId="9" fontId="5" fillId="0" borderId="28" xfId="7"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hidden="1"/>
    </xf>
    <xf numFmtId="167" fontId="5" fillId="0" borderId="38" xfId="0" applyNumberFormat="1" applyFont="1" applyFill="1" applyBorder="1" applyAlignment="1" applyProtection="1">
      <alignment horizontal="right" vertical="center"/>
      <protection locked="0"/>
    </xf>
    <xf numFmtId="0" fontId="5" fillId="0" borderId="28" xfId="0" applyFont="1" applyBorder="1" applyAlignment="1" applyProtection="1">
      <alignment horizontal="left" vertical="center"/>
      <protection locked="0" hidden="1"/>
    </xf>
    <xf numFmtId="0" fontId="8" fillId="0" borderId="14" xfId="0" applyFont="1" applyBorder="1" applyAlignment="1" applyProtection="1">
      <alignment horizontal="left" vertical="center"/>
      <protection locked="0" hidden="1"/>
    </xf>
    <xf numFmtId="43" fontId="5" fillId="0" borderId="15" xfId="0" applyNumberFormat="1" applyFont="1" applyFill="1" applyBorder="1" applyAlignment="1" applyProtection="1">
      <alignment horizontal="right" vertical="center"/>
      <protection locked="0" hidden="1"/>
    </xf>
    <xf numFmtId="43" fontId="5" fillId="0" borderId="18" xfId="0" applyNumberFormat="1" applyFont="1" applyBorder="1" applyAlignment="1" applyProtection="1">
      <alignment horizontal="center" vertical="center"/>
      <protection hidden="1"/>
    </xf>
    <xf numFmtId="0" fontId="5" fillId="0" borderId="33" xfId="0" applyFont="1" applyBorder="1" applyAlignment="1" applyProtection="1">
      <alignment horizontal="right" vertical="center"/>
      <protection hidden="1"/>
    </xf>
    <xf numFmtId="0" fontId="5" fillId="0" borderId="29" xfId="0" applyFont="1" applyBorder="1" applyAlignment="1" applyProtection="1">
      <alignment horizontal="center" vertical="center"/>
      <protection hidden="1"/>
    </xf>
    <xf numFmtId="43" fontId="5" fillId="0" borderId="28" xfId="0" applyNumberFormat="1" applyFont="1" applyBorder="1" applyAlignment="1" applyProtection="1">
      <alignment horizontal="center" vertical="center" wrapText="1"/>
      <protection locked="0"/>
    </xf>
    <xf numFmtId="16" fontId="5" fillId="0" borderId="28" xfId="0" applyNumberFormat="1" applyFont="1" applyBorder="1" applyAlignment="1" applyProtection="1">
      <alignment horizontal="center" vertical="center" wrapText="1"/>
      <protection locked="0"/>
    </xf>
    <xf numFmtId="9" fontId="5" fillId="0" borderId="28" xfId="7" applyFont="1" applyFill="1" applyBorder="1" applyAlignment="1" applyProtection="1">
      <alignment horizontal="right" vertical="center" wrapText="1"/>
      <protection locked="0"/>
    </xf>
    <xf numFmtId="43" fontId="5" fillId="0" borderId="15" xfId="0" applyNumberFormat="1" applyFont="1" applyFill="1" applyBorder="1" applyAlignment="1" applyProtection="1">
      <alignment vertical="center" wrapText="1"/>
      <protection hidden="1"/>
    </xf>
    <xf numFmtId="43" fontId="5" fillId="0" borderId="16" xfId="0" applyNumberFormat="1" applyFont="1" applyFill="1" applyBorder="1" applyAlignment="1" applyProtection="1">
      <alignment vertical="center" wrapText="1"/>
      <protection hidden="1"/>
    </xf>
    <xf numFmtId="0" fontId="5" fillId="3" borderId="31" xfId="0" applyFont="1" applyFill="1" applyBorder="1" applyAlignment="1" applyProtection="1">
      <alignment horizontal="center" vertical="center"/>
      <protection hidden="1"/>
    </xf>
    <xf numFmtId="43" fontId="5" fillId="0" borderId="17" xfId="0" applyNumberFormat="1" applyFont="1" applyBorder="1" applyAlignment="1" applyProtection="1">
      <alignment horizontal="center" vertical="center"/>
      <protection hidden="1"/>
    </xf>
    <xf numFmtId="43" fontId="5" fillId="0" borderId="26" xfId="0" applyNumberFormat="1" applyFont="1" applyBorder="1" applyAlignment="1" applyProtection="1">
      <alignment horizontal="center" vertical="center"/>
      <protection hidden="1"/>
    </xf>
    <xf numFmtId="43" fontId="6" fillId="0" borderId="31" xfId="0" quotePrefix="1" applyNumberFormat="1" applyFont="1" applyBorder="1" applyAlignment="1" applyProtection="1">
      <alignment horizontal="center" vertical="center"/>
      <protection hidden="1"/>
    </xf>
    <xf numFmtId="0" fontId="6" fillId="0" borderId="2" xfId="0" applyFont="1" applyBorder="1" applyAlignment="1" applyProtection="1">
      <alignment horizontal="right" vertical="center"/>
      <protection hidden="1"/>
    </xf>
    <xf numFmtId="4" fontId="5" fillId="0" borderId="15" xfId="4" applyNumberFormat="1" applyFont="1" applyBorder="1" applyAlignment="1">
      <alignment horizontal="right" vertical="center"/>
    </xf>
    <xf numFmtId="4" fontId="5" fillId="0" borderId="15" xfId="1" applyNumberFormat="1" applyFont="1" applyFill="1" applyBorder="1" applyAlignment="1">
      <alignment horizontal="right" vertical="center"/>
    </xf>
    <xf numFmtId="9" fontId="5" fillId="0" borderId="10" xfId="7" applyFont="1" applyFill="1" applyBorder="1" applyAlignment="1" applyProtection="1">
      <alignment horizontal="center" vertical="center" wrapText="1"/>
      <protection locked="0" hidden="1"/>
    </xf>
    <xf numFmtId="9" fontId="5" fillId="0" borderId="28" xfId="7" applyFont="1" applyFill="1" applyBorder="1" applyAlignment="1" applyProtection="1">
      <alignment horizontal="center" vertical="center" wrapText="1"/>
      <protection locked="0" hidden="1"/>
    </xf>
    <xf numFmtId="0" fontId="5" fillId="0" borderId="33" xfId="0" applyFont="1" applyBorder="1" applyAlignment="1" applyProtection="1">
      <alignment horizontal="center" vertical="center"/>
      <protection hidden="1"/>
    </xf>
    <xf numFmtId="0" fontId="3" fillId="0" borderId="0" xfId="0" applyFont="1"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8" xfId="0" applyFont="1" applyBorder="1" applyAlignment="1" applyProtection="1">
      <alignment horizontal="center" vertical="center" wrapText="1"/>
      <protection hidden="1"/>
    </xf>
    <xf numFmtId="43" fontId="5" fillId="0" borderId="15" xfId="0" applyNumberFormat="1" applyFont="1" applyFill="1" applyBorder="1" applyAlignment="1" applyProtection="1">
      <alignment horizontal="left" vertical="center" wrapText="1"/>
      <protection hidden="1"/>
    </xf>
    <xf numFmtId="43" fontId="5" fillId="0" borderId="16" xfId="0" applyNumberFormat="1" applyFont="1" applyFill="1" applyBorder="1" applyAlignment="1" applyProtection="1">
      <alignment horizontal="left" vertical="center" wrapText="1"/>
      <protection hidden="1"/>
    </xf>
    <xf numFmtId="0" fontId="5" fillId="0" borderId="0" xfId="0" applyFont="1" applyAlignment="1" applyProtection="1">
      <alignment horizontal="right" vertical="center"/>
      <protection hidden="1"/>
    </xf>
    <xf numFmtId="0" fontId="5" fillId="0" borderId="0" xfId="0" applyFont="1" applyFill="1" applyAlignment="1" applyProtection="1">
      <alignment horizontal="center" vertical="center"/>
      <protection hidden="1"/>
    </xf>
    <xf numFmtId="0" fontId="5" fillId="0" borderId="32" xfId="0" applyFont="1" applyFill="1" applyBorder="1" applyAlignment="1" applyProtection="1">
      <alignment horizontal="left" vertical="center"/>
      <protection hidden="1"/>
    </xf>
    <xf numFmtId="0" fontId="5" fillId="0" borderId="33" xfId="0" applyFont="1" applyFill="1" applyBorder="1" applyAlignment="1" applyProtection="1">
      <alignment horizontal="center" vertical="center"/>
      <protection hidden="1"/>
    </xf>
    <xf numFmtId="0" fontId="5" fillId="0" borderId="10" xfId="0" applyFont="1" applyBorder="1"/>
    <xf numFmtId="0" fontId="5" fillId="0" borderId="10" xfId="0" applyNumberFormat="1" applyFont="1" applyBorder="1" applyAlignment="1" applyProtection="1">
      <alignment horizontal="center" vertical="center"/>
      <protection locked="0" hidden="1"/>
    </xf>
    <xf numFmtId="9" fontId="5" fillId="0" borderId="10" xfId="7" applyFont="1" applyBorder="1" applyAlignment="1" applyProtection="1">
      <alignment horizontal="center" vertical="center"/>
      <protection locked="0" hidden="1"/>
    </xf>
    <xf numFmtId="43" fontId="5" fillId="0" borderId="10" xfId="0" applyNumberFormat="1" applyFont="1" applyFill="1" applyBorder="1" applyAlignment="1" applyProtection="1">
      <alignment horizontal="right" vertical="center"/>
      <protection locked="0"/>
    </xf>
    <xf numFmtId="0" fontId="5" fillId="0" borderId="24" xfId="0" applyFont="1" applyBorder="1" applyAlignment="1" applyProtection="1">
      <alignment horizontal="left" vertical="center" wrapText="1"/>
      <protection locked="0" hidden="1"/>
    </xf>
    <xf numFmtId="0" fontId="5" fillId="0" borderId="24" xfId="0" applyNumberFormat="1" applyFont="1" applyBorder="1" applyAlignment="1" applyProtection="1">
      <alignment horizontal="center" vertical="center"/>
      <protection locked="0" hidden="1"/>
    </xf>
    <xf numFmtId="9" fontId="5" fillId="0" borderId="24" xfId="7" applyFont="1" applyBorder="1" applyAlignment="1" applyProtection="1">
      <alignment horizontal="center" vertical="center"/>
      <protection locked="0" hidden="1"/>
    </xf>
    <xf numFmtId="43" fontId="5" fillId="0" borderId="24" xfId="0" applyNumberFormat="1" applyFont="1" applyBorder="1" applyAlignment="1" applyProtection="1">
      <alignment horizontal="right" vertical="center"/>
      <protection locked="0" hidden="1"/>
    </xf>
    <xf numFmtId="0" fontId="10" fillId="0" borderId="0" xfId="6" applyFont="1" applyAlignment="1" applyProtection="1">
      <alignment horizontal="center"/>
      <protection hidden="1"/>
    </xf>
    <xf numFmtId="2" fontId="10" fillId="0" borderId="0" xfId="7" applyNumberFormat="1" applyFont="1" applyAlignment="1" applyProtection="1">
      <alignment horizontal="center"/>
      <protection hidden="1"/>
    </xf>
    <xf numFmtId="0" fontId="2" fillId="0" borderId="1"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2" fillId="0" borderId="2" xfId="0" applyFont="1" applyBorder="1" applyAlignment="1" applyProtection="1">
      <alignment horizontal="center" vertical="center"/>
      <protection hidden="1"/>
    </xf>
    <xf numFmtId="0" fontId="2" fillId="0" borderId="2" xfId="0" applyFont="1" applyBorder="1" applyAlignment="1" applyProtection="1">
      <alignment vertical="center"/>
      <protection hidden="1"/>
    </xf>
    <xf numFmtId="2" fontId="4" fillId="0" borderId="3" xfId="7" applyNumberFormat="1"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2" fontId="4" fillId="0" borderId="5" xfId="7" applyNumberFormat="1"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2" fontId="4" fillId="0" borderId="19" xfId="7" applyNumberFormat="1" applyFont="1" applyBorder="1" applyAlignment="1" applyProtection="1">
      <alignment horizontal="left" vertical="center"/>
      <protection hidden="1"/>
    </xf>
    <xf numFmtId="0" fontId="4" fillId="0" borderId="8" xfId="0" applyFont="1" applyBorder="1" applyAlignment="1" applyProtection="1">
      <alignment horizontal="center" vertical="center"/>
      <protection hidden="1"/>
    </xf>
    <xf numFmtId="43" fontId="4" fillId="0" borderId="10" xfId="0" quotePrefix="1" applyNumberFormat="1"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43" fontId="4" fillId="0" borderId="15" xfId="0" quotePrefix="1" applyNumberFormat="1" applyFont="1" applyBorder="1" applyAlignment="1" applyProtection="1">
      <alignment horizontal="center" vertical="center"/>
      <protection hidden="1"/>
    </xf>
    <xf numFmtId="43" fontId="4" fillId="0" borderId="28" xfId="0" quotePrefix="1" applyNumberFormat="1" applyFont="1" applyBorder="1" applyAlignment="1" applyProtection="1">
      <alignment horizontal="center" vertical="center"/>
      <protection hidden="1"/>
    </xf>
    <xf numFmtId="0" fontId="4" fillId="3" borderId="39" xfId="0" applyFont="1" applyFill="1" applyBorder="1" applyAlignment="1" applyProtection="1">
      <alignment vertical="center"/>
      <protection hidden="1"/>
    </xf>
    <xf numFmtId="0" fontId="4" fillId="0" borderId="12" xfId="0" applyFont="1" applyFill="1" applyBorder="1" applyAlignment="1" applyProtection="1">
      <alignment horizontal="center" vertical="center" wrapText="1"/>
      <protection hidden="1"/>
    </xf>
    <xf numFmtId="0" fontId="4" fillId="3" borderId="39" xfId="0" applyFont="1" applyFill="1" applyBorder="1" applyAlignment="1" applyProtection="1">
      <alignment vertical="center" wrapText="1"/>
      <protection hidden="1"/>
    </xf>
    <xf numFmtId="43" fontId="4" fillId="0" borderId="15" xfId="0" applyNumberFormat="1" applyFont="1" applyFill="1" applyBorder="1" applyAlignment="1" applyProtection="1">
      <alignment horizontal="center" vertical="center" wrapText="1"/>
      <protection hidden="1"/>
    </xf>
    <xf numFmtId="43" fontId="4" fillId="0" borderId="28" xfId="0" applyNumberFormat="1" applyFont="1" applyFill="1" applyBorder="1" applyAlignment="1" applyProtection="1">
      <alignment horizontal="center" vertical="center" wrapText="1"/>
      <protection hidden="1"/>
    </xf>
    <xf numFmtId="0" fontId="4" fillId="0" borderId="40" xfId="0" applyFont="1" applyFill="1" applyBorder="1" applyAlignment="1" applyProtection="1">
      <alignment horizontal="center" vertical="center" wrapText="1"/>
      <protection hidden="1"/>
    </xf>
    <xf numFmtId="43" fontId="4" fillId="0" borderId="41" xfId="0" applyNumberFormat="1" applyFont="1" applyFill="1" applyBorder="1" applyAlignment="1" applyProtection="1">
      <alignment horizontal="center" vertical="center" wrapText="1"/>
      <protection hidden="1"/>
    </xf>
    <xf numFmtId="43" fontId="4" fillId="0" borderId="18" xfId="0" quotePrefix="1" applyNumberFormat="1" applyFont="1" applyBorder="1" applyAlignment="1" applyProtection="1">
      <alignment horizontal="center" vertical="center"/>
      <protection hidden="1"/>
    </xf>
    <xf numFmtId="2" fontId="12" fillId="2" borderId="26" xfId="7" applyNumberFormat="1" applyFont="1" applyFill="1" applyBorder="1" applyAlignment="1" applyProtection="1">
      <alignment horizontal="right" vertical="center"/>
      <protection hidden="1"/>
    </xf>
    <xf numFmtId="0" fontId="2" fillId="0" borderId="0" xfId="0" applyFont="1" applyBorder="1" applyAlignment="1" applyProtection="1">
      <alignment horizontal="left" vertical="center"/>
      <protection hidden="1"/>
    </xf>
    <xf numFmtId="43" fontId="4" fillId="0" borderId="0" xfId="0" quotePrefix="1" applyNumberFormat="1" applyFont="1" applyBorder="1" applyAlignment="1" applyProtection="1">
      <alignment horizontal="center" vertical="center"/>
      <protection hidden="1"/>
    </xf>
    <xf numFmtId="2" fontId="4" fillId="0" borderId="0" xfId="7" quotePrefix="1" applyNumberFormat="1"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0" fontId="5" fillId="0" borderId="10" xfId="0" applyFont="1" applyBorder="1" applyAlignment="1" applyProtection="1">
      <alignment horizontal="left" vertical="center" wrapText="1"/>
      <protection locked="0" hidden="1"/>
    </xf>
    <xf numFmtId="3" fontId="5" fillId="0" borderId="10" xfId="0" applyNumberFormat="1" applyFont="1" applyBorder="1" applyAlignment="1" applyProtection="1">
      <alignment horizontal="center" vertical="center" wrapText="1"/>
      <protection locked="0" hidden="1"/>
    </xf>
    <xf numFmtId="3" fontId="5" fillId="0" borderId="10" xfId="0" applyNumberFormat="1" applyFont="1" applyFill="1" applyBorder="1" applyAlignment="1" applyProtection="1">
      <alignment horizontal="center" vertical="center" wrapText="1"/>
      <protection locked="0" hidden="1"/>
    </xf>
    <xf numFmtId="43" fontId="5" fillId="0" borderId="10" xfId="0" applyNumberFormat="1" applyFont="1" applyFill="1" applyBorder="1" applyAlignment="1" applyProtection="1">
      <alignment horizontal="right" vertical="center" wrapText="1"/>
      <protection locked="0" hidden="1"/>
    </xf>
    <xf numFmtId="43" fontId="5" fillId="0" borderId="10" xfId="0" applyNumberFormat="1" applyFont="1" applyFill="1" applyBorder="1" applyAlignment="1" applyProtection="1">
      <alignment horizontal="left" vertical="center" wrapText="1"/>
      <protection hidden="1"/>
    </xf>
    <xf numFmtId="43" fontId="5" fillId="0" borderId="11" xfId="0" applyNumberFormat="1" applyFont="1" applyFill="1" applyBorder="1" applyAlignment="1" applyProtection="1">
      <alignment horizontal="left" vertical="center" wrapText="1"/>
      <protection hidden="1"/>
    </xf>
    <xf numFmtId="0" fontId="5" fillId="3" borderId="42" xfId="0" applyFont="1" applyFill="1" applyBorder="1" applyAlignment="1" applyProtection="1">
      <alignment horizontal="left" vertical="center"/>
      <protection hidden="1"/>
    </xf>
    <xf numFmtId="3" fontId="5" fillId="3" borderId="33" xfId="0" applyNumberFormat="1" applyFont="1" applyFill="1" applyBorder="1" applyAlignment="1" applyProtection="1">
      <alignment horizontal="center" vertical="center"/>
      <protection hidden="1"/>
    </xf>
    <xf numFmtId="43" fontId="5" fillId="3" borderId="33" xfId="0" applyNumberFormat="1" applyFont="1" applyFill="1" applyBorder="1" applyAlignment="1" applyProtection="1">
      <alignment horizontal="center" vertical="center"/>
      <protection hidden="1"/>
    </xf>
    <xf numFmtId="43" fontId="5" fillId="3" borderId="43" xfId="0" applyNumberFormat="1" applyFont="1" applyFill="1" applyBorder="1" applyAlignment="1" applyProtection="1">
      <alignment horizontal="right" vertical="center"/>
      <protection hidden="1"/>
    </xf>
    <xf numFmtId="0" fontId="5" fillId="3" borderId="42" xfId="0" applyFont="1" applyFill="1" applyBorder="1" applyAlignment="1" applyProtection="1">
      <alignment vertical="center"/>
      <protection hidden="1"/>
    </xf>
    <xf numFmtId="0" fontId="5" fillId="3" borderId="33" xfId="0" applyFont="1" applyFill="1" applyBorder="1" applyAlignment="1" applyProtection="1">
      <alignment horizontal="center" vertical="center"/>
      <protection hidden="1"/>
    </xf>
    <xf numFmtId="0" fontId="5" fillId="3" borderId="33" xfId="0" applyFont="1" applyFill="1" applyBorder="1" applyAlignment="1" applyProtection="1">
      <alignment horizontal="right" vertical="center"/>
      <protection hidden="1"/>
    </xf>
    <xf numFmtId="9" fontId="5" fillId="3" borderId="33" xfId="7" applyFont="1" applyFill="1" applyBorder="1" applyAlignment="1" applyProtection="1">
      <alignment horizontal="center" vertical="center"/>
      <protection hidden="1"/>
    </xf>
    <xf numFmtId="164" fontId="5" fillId="3" borderId="33" xfId="0" applyNumberFormat="1" applyFont="1" applyFill="1" applyBorder="1" applyAlignment="1" applyProtection="1">
      <alignment horizontal="right" vertical="center"/>
      <protection hidden="1"/>
    </xf>
    <xf numFmtId="164" fontId="5" fillId="3" borderId="43" xfId="0" applyNumberFormat="1" applyFont="1" applyFill="1" applyBorder="1" applyAlignment="1" applyProtection="1">
      <alignment horizontal="right" vertical="center"/>
      <protection hidden="1"/>
    </xf>
    <xf numFmtId="0" fontId="5" fillId="0" borderId="40" xfId="0" quotePrefix="1" applyFont="1" applyBorder="1" applyAlignment="1" applyProtection="1">
      <alignment horizontal="center" vertical="center"/>
      <protection hidden="1"/>
    </xf>
    <xf numFmtId="0" fontId="5" fillId="0" borderId="41" xfId="0" quotePrefix="1" applyFont="1" applyBorder="1" applyAlignment="1" applyProtection="1">
      <alignment horizontal="center" vertical="center"/>
      <protection hidden="1"/>
    </xf>
    <xf numFmtId="9" fontId="5" fillId="0" borderId="41" xfId="7" quotePrefix="1" applyFont="1" applyBorder="1" applyAlignment="1" applyProtection="1">
      <alignment horizontal="center" vertical="center"/>
      <protection hidden="1"/>
    </xf>
    <xf numFmtId="0" fontId="5" fillId="0" borderId="33" xfId="0" quotePrefix="1" applyFont="1" applyBorder="1" applyAlignment="1" applyProtection="1">
      <alignment vertical="center"/>
      <protection hidden="1"/>
    </xf>
    <xf numFmtId="0" fontId="5" fillId="0" borderId="33" xfId="0" quotePrefix="1" applyFont="1" applyFill="1" applyBorder="1" applyAlignment="1" applyProtection="1">
      <alignment vertical="center"/>
      <protection hidden="1"/>
    </xf>
    <xf numFmtId="164" fontId="5" fillId="0" borderId="33" xfId="0" quotePrefix="1" applyNumberFormat="1" applyFont="1" applyBorder="1" applyAlignment="1" applyProtection="1">
      <alignment vertical="center"/>
      <protection hidden="1"/>
    </xf>
    <xf numFmtId="9" fontId="5" fillId="0" borderId="33" xfId="7" quotePrefix="1" applyFont="1" applyBorder="1" applyAlignment="1" applyProtection="1">
      <alignment vertical="center"/>
      <protection hidden="1"/>
    </xf>
    <xf numFmtId="164" fontId="5" fillId="0" borderId="43" xfId="0" quotePrefix="1" applyNumberFormat="1" applyFont="1" applyBorder="1" applyAlignment="1" applyProtection="1">
      <alignment vertical="center"/>
      <protection hidden="1"/>
    </xf>
    <xf numFmtId="164" fontId="13" fillId="0" borderId="44" xfId="0" applyNumberFormat="1" applyFont="1" applyBorder="1" applyAlignment="1" applyProtection="1">
      <alignment horizontal="center" vertical="center"/>
      <protection hidden="1"/>
    </xf>
    <xf numFmtId="164" fontId="13" fillId="0" borderId="45" xfId="0" applyNumberFormat="1" applyFont="1" applyBorder="1" applyAlignment="1" applyProtection="1">
      <alignment horizontal="center" vertical="center"/>
      <protection hidden="1"/>
    </xf>
    <xf numFmtId="0" fontId="5" fillId="0" borderId="46" xfId="0" quotePrefix="1" applyFont="1" applyBorder="1" applyAlignment="1" applyProtection="1">
      <alignment horizontal="center" vertical="center"/>
      <protection hidden="1"/>
    </xf>
    <xf numFmtId="0" fontId="5" fillId="0" borderId="47" xfId="0" quotePrefix="1" applyFont="1" applyBorder="1" applyAlignment="1" applyProtection="1">
      <alignment horizontal="center" vertical="center"/>
      <protection hidden="1"/>
    </xf>
    <xf numFmtId="0" fontId="5" fillId="0" borderId="33" xfId="0" quotePrefix="1" applyFont="1" applyBorder="1" applyAlignment="1" applyProtection="1">
      <alignment horizontal="center" vertical="center"/>
      <protection hidden="1"/>
    </xf>
    <xf numFmtId="0" fontId="5" fillId="0" borderId="43" xfId="0" quotePrefix="1"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45" xfId="0" applyFont="1" applyBorder="1" applyAlignment="1" applyProtection="1">
      <alignment horizontal="center" vertical="center"/>
      <protection hidden="1"/>
    </xf>
    <xf numFmtId="4" fontId="5" fillId="0" borderId="41" xfId="0" quotePrefix="1" applyNumberFormat="1" applyFont="1" applyBorder="1" applyAlignment="1" applyProtection="1">
      <alignment horizontal="center" vertical="center"/>
      <protection hidden="1"/>
    </xf>
    <xf numFmtId="9" fontId="5" fillId="0" borderId="33" xfId="7" quotePrefix="1" applyFont="1" applyBorder="1" applyAlignment="1" applyProtection="1">
      <alignment horizontal="center" vertical="center"/>
      <protection hidden="1"/>
    </xf>
    <xf numFmtId="4" fontId="5" fillId="0" borderId="33" xfId="0" quotePrefix="1" applyNumberFormat="1" applyFont="1" applyBorder="1" applyAlignment="1" applyProtection="1">
      <alignment horizontal="center" vertical="center"/>
      <protection hidden="1"/>
    </xf>
    <xf numFmtId="9" fontId="5" fillId="0" borderId="43" xfId="7" quotePrefix="1" applyFont="1" applyBorder="1" applyAlignment="1" applyProtection="1">
      <alignment horizontal="center" vertical="center"/>
      <protection hidden="1"/>
    </xf>
    <xf numFmtId="0" fontId="13" fillId="0" borderId="18" xfId="0" applyFont="1" applyBorder="1" applyAlignment="1" applyProtection="1">
      <alignment horizontal="center" vertical="center"/>
      <protection hidden="1"/>
    </xf>
    <xf numFmtId="0" fontId="13" fillId="0" borderId="26"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5" fillId="0" borderId="0" xfId="0" applyFont="1" applyBorder="1" applyAlignment="1" applyProtection="1">
      <alignment horizontal="left" vertical="center" wrapText="1"/>
      <protection locked="0"/>
    </xf>
    <xf numFmtId="0" fontId="5" fillId="0" borderId="49" xfId="0" applyFont="1" applyBorder="1" applyAlignment="1" applyProtection="1">
      <alignment horizontal="left" vertical="center"/>
      <protection locked="0" hidden="1"/>
    </xf>
    <xf numFmtId="0" fontId="5" fillId="0" borderId="50" xfId="0" applyFont="1" applyBorder="1" applyAlignment="1" applyProtection="1">
      <alignment horizontal="left" vertical="center" wrapText="1"/>
      <protection locked="0"/>
    </xf>
    <xf numFmtId="9" fontId="5" fillId="0" borderId="51" xfId="7"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43" fontId="5" fillId="0" borderId="51" xfId="0" applyNumberFormat="1" applyFont="1" applyBorder="1" applyAlignment="1" applyProtection="1">
      <alignment horizontal="right" vertical="center" wrapText="1"/>
      <protection locked="0"/>
    </xf>
    <xf numFmtId="9" fontId="5" fillId="0" borderId="21" xfId="7" applyFont="1" applyFill="1" applyBorder="1" applyAlignment="1" applyProtection="1">
      <alignment horizontal="center" vertical="center"/>
      <protection locked="0" hidden="1"/>
    </xf>
    <xf numFmtId="0" fontId="5" fillId="0" borderId="33" xfId="0" quotePrefix="1" applyFont="1" applyBorder="1" applyAlignment="1" applyProtection="1">
      <alignment horizontal="center" vertical="center" wrapText="1"/>
      <protection hidden="1"/>
    </xf>
    <xf numFmtId="0" fontId="5" fillId="0" borderId="33" xfId="0" quotePrefix="1" applyFont="1" applyFill="1" applyBorder="1" applyAlignment="1" applyProtection="1">
      <alignment horizontal="center" vertical="center" wrapText="1"/>
      <protection hidden="1"/>
    </xf>
    <xf numFmtId="0" fontId="5" fillId="3" borderId="42" xfId="0" applyFont="1" applyFill="1" applyBorder="1" applyAlignment="1" applyProtection="1">
      <alignment horizontal="right" vertical="center"/>
      <protection hidden="1"/>
    </xf>
    <xf numFmtId="43" fontId="5" fillId="3" borderId="33" xfId="0" applyNumberFormat="1" applyFont="1" applyFill="1" applyBorder="1" applyAlignment="1" applyProtection="1">
      <alignment horizontal="right" vertical="center"/>
      <protection hidden="1"/>
    </xf>
    <xf numFmtId="9" fontId="5" fillId="3" borderId="43" xfId="7" applyFont="1" applyFill="1" applyBorder="1" applyAlignment="1" applyProtection="1">
      <alignment horizontal="center" vertical="center"/>
      <protection hidden="1"/>
    </xf>
    <xf numFmtId="0" fontId="5" fillId="3" borderId="36" xfId="0" applyFont="1" applyFill="1" applyBorder="1" applyAlignment="1" applyProtection="1">
      <alignment horizontal="center" vertical="center"/>
      <protection hidden="1"/>
    </xf>
    <xf numFmtId="0" fontId="5" fillId="3" borderId="42" xfId="0" applyFont="1" applyFill="1" applyBorder="1" applyAlignment="1" applyProtection="1">
      <alignment horizontal="center" vertical="center"/>
      <protection hidden="1"/>
    </xf>
    <xf numFmtId="9" fontId="5" fillId="3" borderId="33" xfId="7" applyFont="1" applyFill="1" applyBorder="1" applyAlignment="1" applyProtection="1">
      <alignment horizontal="left" vertical="center"/>
      <protection hidden="1"/>
    </xf>
    <xf numFmtId="4" fontId="5" fillId="3" borderId="33" xfId="0" applyNumberFormat="1" applyFont="1" applyFill="1" applyBorder="1" applyAlignment="1" applyProtection="1">
      <alignment horizontal="right" vertical="center"/>
      <protection hidden="1"/>
    </xf>
    <xf numFmtId="0" fontId="5" fillId="0" borderId="22" xfId="0" applyFont="1" applyBorder="1" applyAlignment="1" applyProtection="1">
      <alignment horizontal="left" vertical="center" wrapText="1"/>
      <protection locked="0"/>
    </xf>
    <xf numFmtId="0" fontId="5" fillId="0" borderId="22" xfId="0" applyNumberFormat="1" applyFont="1" applyBorder="1" applyAlignment="1" applyProtection="1">
      <alignment horizontal="center" vertical="center"/>
      <protection locked="0"/>
    </xf>
    <xf numFmtId="9" fontId="5" fillId="0" borderId="22" xfId="7" applyFont="1" applyFill="1" applyBorder="1" applyAlignment="1" applyProtection="1">
      <alignment horizontal="center" vertical="center"/>
      <protection locked="0" hidden="1"/>
    </xf>
    <xf numFmtId="43" fontId="5" fillId="0" borderId="22" xfId="0" applyNumberFormat="1" applyFont="1" applyFill="1" applyBorder="1" applyAlignment="1" applyProtection="1">
      <alignment horizontal="right" vertical="center"/>
      <protection hidden="1"/>
    </xf>
    <xf numFmtId="9" fontId="5" fillId="0" borderId="22" xfId="7" applyFont="1" applyFill="1" applyBorder="1" applyAlignment="1" applyProtection="1">
      <alignment horizontal="right" vertical="center"/>
      <protection locked="0" hidden="1"/>
    </xf>
    <xf numFmtId="0" fontId="5" fillId="0" borderId="52"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29" xfId="0" applyFont="1" applyFill="1" applyBorder="1" applyAlignment="1" applyProtection="1">
      <alignment horizontal="left" vertical="center"/>
      <protection locked="0"/>
    </xf>
    <xf numFmtId="0" fontId="5" fillId="0" borderId="52" xfId="0" applyFont="1" applyFill="1" applyBorder="1" applyAlignment="1" applyProtection="1">
      <alignment horizontal="center" vertical="center"/>
      <protection locked="0"/>
    </xf>
    <xf numFmtId="0" fontId="5" fillId="0" borderId="48" xfId="0" applyFont="1" applyBorder="1" applyAlignment="1" applyProtection="1">
      <alignment horizontal="center" vertical="center" wrapText="1"/>
      <protection hidden="1"/>
    </xf>
    <xf numFmtId="0" fontId="5" fillId="0" borderId="22" xfId="0" applyFont="1" applyBorder="1" applyAlignment="1" applyProtection="1">
      <alignment horizontal="left" vertical="center" wrapText="1"/>
      <protection locked="0" hidden="1"/>
    </xf>
    <xf numFmtId="3" fontId="5" fillId="0" borderId="22" xfId="0" applyNumberFormat="1" applyFont="1" applyBorder="1" applyAlignment="1" applyProtection="1">
      <alignment horizontal="center" vertical="center" wrapText="1"/>
      <protection locked="0" hidden="1"/>
    </xf>
    <xf numFmtId="3" fontId="5" fillId="0" borderId="22" xfId="0" applyNumberFormat="1" applyFont="1" applyFill="1" applyBorder="1" applyAlignment="1" applyProtection="1">
      <alignment horizontal="center" vertical="center" wrapText="1"/>
      <protection locked="0" hidden="1"/>
    </xf>
    <xf numFmtId="9" fontId="5" fillId="0" borderId="22" xfId="7" applyFont="1" applyFill="1" applyBorder="1" applyAlignment="1" applyProtection="1">
      <alignment horizontal="center" vertical="center" wrapText="1"/>
      <protection locked="0" hidden="1"/>
    </xf>
    <xf numFmtId="43" fontId="5" fillId="0" borderId="22" xfId="0" applyNumberFormat="1" applyFont="1" applyFill="1" applyBorder="1" applyAlignment="1" applyProtection="1">
      <alignment horizontal="right" vertical="center" wrapText="1"/>
      <protection locked="0" hidden="1"/>
    </xf>
    <xf numFmtId="0" fontId="5" fillId="0" borderId="22" xfId="0" applyFont="1" applyBorder="1"/>
    <xf numFmtId="0" fontId="5" fillId="0" borderId="22" xfId="0" applyNumberFormat="1" applyFont="1" applyBorder="1" applyAlignment="1" applyProtection="1">
      <alignment horizontal="center" vertical="center"/>
      <protection locked="0" hidden="1"/>
    </xf>
    <xf numFmtId="9" fontId="5" fillId="0" borderId="22" xfId="7" applyFont="1" applyBorder="1" applyAlignment="1" applyProtection="1">
      <alignment horizontal="center" vertical="center"/>
      <protection locked="0" hidden="1"/>
    </xf>
    <xf numFmtId="43" fontId="5" fillId="0" borderId="22" xfId="0" applyNumberFormat="1" applyFont="1" applyFill="1" applyBorder="1" applyAlignment="1" applyProtection="1">
      <alignment horizontal="right" vertical="center"/>
      <protection locked="0"/>
    </xf>
    <xf numFmtId="43" fontId="11" fillId="0" borderId="11" xfId="7" applyNumberFormat="1" applyFont="1" applyBorder="1" applyAlignment="1" applyProtection="1">
      <alignment horizontal="right" vertical="center"/>
      <protection hidden="1"/>
    </xf>
    <xf numFmtId="43" fontId="11" fillId="0" borderId="16" xfId="7" applyNumberFormat="1" applyFont="1" applyBorder="1" applyAlignment="1" applyProtection="1">
      <alignment horizontal="right" vertical="center"/>
      <protection hidden="1"/>
    </xf>
    <xf numFmtId="43" fontId="4" fillId="3" borderId="16" xfId="7" applyNumberFormat="1" applyFont="1" applyFill="1" applyBorder="1" applyAlignment="1" applyProtection="1">
      <alignment vertical="center"/>
      <protection hidden="1"/>
    </xf>
    <xf numFmtId="43" fontId="11" fillId="0" borderId="53" xfId="7" applyNumberFormat="1" applyFont="1" applyBorder="1" applyAlignment="1" applyProtection="1">
      <alignment horizontal="right" vertical="center"/>
      <protection hidden="1"/>
    </xf>
    <xf numFmtId="43" fontId="4" fillId="3" borderId="54" xfId="7" applyNumberFormat="1" applyFont="1" applyFill="1" applyBorder="1" applyAlignment="1" applyProtection="1">
      <alignment vertical="center" wrapText="1"/>
      <protection hidden="1"/>
    </xf>
    <xf numFmtId="43" fontId="11" fillId="0" borderId="55" xfId="7" applyNumberFormat="1" applyFont="1" applyBorder="1" applyAlignment="1" applyProtection="1">
      <alignment horizontal="right" vertical="center"/>
      <protection hidden="1"/>
    </xf>
    <xf numFmtId="43" fontId="11" fillId="0" borderId="25" xfId="7" applyNumberFormat="1" applyFont="1" applyBorder="1" applyAlignment="1" applyProtection="1">
      <alignment horizontal="right" vertical="center"/>
      <protection hidden="1"/>
    </xf>
    <xf numFmtId="43" fontId="5" fillId="0" borderId="41" xfId="0" applyNumberFormat="1" applyFont="1" applyFill="1" applyBorder="1" applyAlignment="1" applyProtection="1">
      <alignment horizontal="right" vertical="center"/>
      <protection hidden="1"/>
    </xf>
    <xf numFmtId="0" fontId="5" fillId="0" borderId="4" xfId="0" applyFont="1" applyBorder="1" applyAlignment="1" applyProtection="1">
      <alignment horizontal="center" vertical="center"/>
      <protection hidden="1"/>
    </xf>
    <xf numFmtId="0" fontId="5" fillId="0" borderId="0" xfId="0" applyFont="1" applyFill="1" applyBorder="1" applyAlignment="1" applyProtection="1">
      <alignment horizontal="right" vertical="center"/>
      <protection hidden="1"/>
    </xf>
    <xf numFmtId="0" fontId="7" fillId="0" borderId="0" xfId="0" applyFont="1" applyFill="1" applyBorder="1" applyAlignment="1" applyProtection="1">
      <alignment horizontal="right" vertical="center"/>
      <protection hidden="1"/>
    </xf>
    <xf numFmtId="0" fontId="7" fillId="0" borderId="0" xfId="0" applyFont="1" applyBorder="1" applyAlignment="1" applyProtection="1">
      <alignment horizontal="right" vertical="center"/>
      <protection hidden="1"/>
    </xf>
    <xf numFmtId="164" fontId="5" fillId="0" borderId="0" xfId="0" applyNumberFormat="1" applyFont="1" applyBorder="1" applyAlignment="1" applyProtection="1">
      <alignment horizontal="left" vertical="center"/>
      <protection hidden="1"/>
    </xf>
    <xf numFmtId="164" fontId="5" fillId="0" borderId="0" xfId="0" applyNumberFormat="1" applyFont="1" applyBorder="1" applyAlignment="1" applyProtection="1">
      <alignment horizontal="right" vertical="center"/>
      <protection hidden="1"/>
    </xf>
    <xf numFmtId="164" fontId="5" fillId="0" borderId="5" xfId="0" applyNumberFormat="1" applyFont="1" applyBorder="1" applyAlignment="1" applyProtection="1">
      <alignment horizontal="right" vertical="center"/>
      <protection hidden="1"/>
    </xf>
    <xf numFmtId="0" fontId="0" fillId="0" borderId="0" xfId="0" applyBorder="1"/>
    <xf numFmtId="0" fontId="5" fillId="0" borderId="56" xfId="0" quotePrefix="1" applyFont="1" applyBorder="1" applyAlignment="1" applyProtection="1">
      <alignment horizontal="center" vertical="center"/>
      <protection hidden="1"/>
    </xf>
    <xf numFmtId="0" fontId="0" fillId="4" borderId="0" xfId="0" applyFill="1"/>
    <xf numFmtId="0" fontId="0" fillId="4" borderId="0" xfId="0" applyFill="1" applyBorder="1"/>
    <xf numFmtId="0" fontId="0" fillId="5" borderId="0" xfId="0" applyFill="1"/>
    <xf numFmtId="0" fontId="0" fillId="0" borderId="28" xfId="0" applyBorder="1"/>
    <xf numFmtId="3" fontId="0" fillId="0" borderId="0" xfId="0" applyNumberFormat="1"/>
    <xf numFmtId="0" fontId="0" fillId="6" borderId="0" xfId="0" applyFill="1"/>
    <xf numFmtId="0" fontId="16" fillId="0" borderId="0" xfId="0" applyFont="1"/>
    <xf numFmtId="41" fontId="0" fillId="5" borderId="0" xfId="2" applyFont="1" applyFill="1"/>
    <xf numFmtId="0" fontId="5" fillId="0" borderId="8" xfId="0" applyFont="1" applyBorder="1" applyAlignment="1" applyProtection="1">
      <alignment horizontal="center" vertical="center"/>
      <protection hidden="1"/>
    </xf>
    <xf numFmtId="9" fontId="5" fillId="0" borderId="41" xfId="7" applyFont="1" applyFill="1" applyBorder="1" applyAlignment="1" applyProtection="1">
      <alignment horizontal="center" vertical="center" wrapText="1"/>
      <protection hidden="1"/>
    </xf>
    <xf numFmtId="43" fontId="5" fillId="0" borderId="53" xfId="0" applyNumberFormat="1" applyFont="1" applyFill="1" applyBorder="1" applyAlignment="1" applyProtection="1">
      <alignment horizontal="right" vertical="center"/>
      <protection hidden="1"/>
    </xf>
    <xf numFmtId="165" fontId="6" fillId="0" borderId="26" xfId="0" quotePrefix="1" applyNumberFormat="1" applyFont="1" applyBorder="1" applyAlignment="1" applyProtection="1">
      <alignment horizontal="center" vertical="center"/>
      <protection hidden="1"/>
    </xf>
    <xf numFmtId="0" fontId="5" fillId="0" borderId="30" xfId="5" applyFont="1" applyFill="1" applyBorder="1" applyAlignment="1">
      <alignment vertical="center" wrapText="1"/>
    </xf>
    <xf numFmtId="0" fontId="5" fillId="0" borderId="21" xfId="0" quotePrefix="1" applyFont="1" applyFill="1" applyBorder="1" applyAlignment="1" applyProtection="1">
      <alignment horizontal="center" vertical="center"/>
      <protection hidden="1"/>
    </xf>
    <xf numFmtId="0" fontId="5" fillId="0" borderId="21" xfId="0" quotePrefix="1" applyFont="1" applyBorder="1" applyAlignment="1" applyProtection="1">
      <alignment horizontal="center" vertical="center"/>
      <protection hidden="1"/>
    </xf>
    <xf numFmtId="164" fontId="5" fillId="0" borderId="21" xfId="0" quotePrefix="1" applyNumberFormat="1" applyFont="1" applyBorder="1" applyAlignment="1" applyProtection="1">
      <alignment horizontal="center" vertical="center"/>
      <protection hidden="1"/>
    </xf>
    <xf numFmtId="9" fontId="5" fillId="0" borderId="21" xfId="7" quotePrefix="1" applyFont="1" applyBorder="1" applyAlignment="1" applyProtection="1">
      <alignment horizontal="center" vertical="center"/>
      <protection hidden="1"/>
    </xf>
    <xf numFmtId="41" fontId="0" fillId="4" borderId="0" xfId="2" applyFont="1" applyFill="1"/>
    <xf numFmtId="41" fontId="0" fillId="4" borderId="0" xfId="2" applyFont="1" applyFill="1" applyBorder="1"/>
    <xf numFmtId="41" fontId="0" fillId="5" borderId="15" xfId="2" applyFont="1" applyFill="1" applyBorder="1"/>
    <xf numFmtId="41" fontId="0" fillId="5" borderId="28" xfId="2" applyFont="1" applyFill="1" applyBorder="1"/>
    <xf numFmtId="0" fontId="0" fillId="7" borderId="14" xfId="0" applyFill="1" applyBorder="1"/>
    <xf numFmtId="43" fontId="0" fillId="7" borderId="14" xfId="0" applyNumberFormat="1" applyFill="1" applyBorder="1"/>
    <xf numFmtId="43" fontId="0" fillId="7" borderId="0" xfId="0" applyNumberFormat="1" applyFill="1"/>
    <xf numFmtId="41" fontId="0" fillId="8" borderId="15" xfId="2" applyFont="1" applyFill="1" applyBorder="1"/>
    <xf numFmtId="41" fontId="0" fillId="10" borderId="28" xfId="2" applyFont="1" applyFill="1" applyBorder="1"/>
    <xf numFmtId="41" fontId="0" fillId="10" borderId="0" xfId="2" applyFont="1" applyFill="1"/>
    <xf numFmtId="41" fontId="0" fillId="8" borderId="0" xfId="2" applyFont="1" applyFill="1"/>
    <xf numFmtId="43" fontId="0" fillId="9" borderId="14" xfId="0" applyNumberFormat="1" applyFill="1" applyBorder="1"/>
    <xf numFmtId="41" fontId="0" fillId="11" borderId="15" xfId="2" applyFont="1" applyFill="1" applyBorder="1"/>
    <xf numFmtId="0" fontId="2" fillId="0" borderId="4" xfId="0" applyFont="1" applyBorder="1" applyAlignment="1" applyProtection="1">
      <alignment horizontal="left" vertical="center"/>
      <protection hidden="1"/>
    </xf>
    <xf numFmtId="0" fontId="5" fillId="0" borderId="10" xfId="0" applyFont="1" applyFill="1" applyBorder="1" applyAlignment="1" applyProtection="1">
      <alignment horizontal="left" vertical="center" wrapText="1"/>
      <protection locked="0"/>
    </xf>
    <xf numFmtId="4" fontId="5" fillId="0" borderId="10" xfId="4" applyNumberFormat="1" applyFont="1" applyFill="1" applyBorder="1" applyAlignment="1">
      <alignment horizontal="right" vertical="center"/>
    </xf>
    <xf numFmtId="41" fontId="0" fillId="0" borderId="0" xfId="2" applyFont="1" applyFill="1"/>
    <xf numFmtId="0" fontId="0" fillId="0" borderId="0" xfId="0" applyFill="1"/>
    <xf numFmtId="0" fontId="5" fillId="0" borderId="32" xfId="0" quotePrefix="1"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60" xfId="0" applyFont="1" applyFill="1" applyBorder="1" applyAlignment="1" applyProtection="1">
      <alignment horizontal="center" vertical="center"/>
      <protection hidden="1"/>
    </xf>
    <xf numFmtId="0" fontId="5" fillId="0" borderId="57" xfId="0" applyFont="1" applyFill="1" applyBorder="1" applyAlignment="1" applyProtection="1">
      <alignment horizontal="center" vertical="center"/>
      <protection hidden="1"/>
    </xf>
    <xf numFmtId="0" fontId="5" fillId="0" borderId="2" xfId="0" quotePrefix="1" applyFont="1" applyFill="1" applyBorder="1" applyAlignment="1" applyProtection="1">
      <alignment vertical="center"/>
      <protection hidden="1"/>
    </xf>
    <xf numFmtId="0" fontId="19" fillId="0" borderId="15" xfId="0" applyFont="1" applyBorder="1" applyAlignment="1">
      <alignment horizontal="center" vertical="top" wrapText="1"/>
    </xf>
    <xf numFmtId="0" fontId="19" fillId="0" borderId="24" xfId="0" applyFont="1" applyBorder="1" applyAlignment="1">
      <alignment horizontal="center" vertical="top" wrapText="1"/>
    </xf>
    <xf numFmtId="0" fontId="19" fillId="0" borderId="10" xfId="0" applyFont="1" applyBorder="1" applyAlignment="1">
      <alignment horizontal="center" vertical="top"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4" xfId="0" applyFont="1" applyBorder="1" applyAlignment="1">
      <alignment horizontal="center" vertical="center" wrapText="1"/>
    </xf>
    <xf numFmtId="43" fontId="19" fillId="0" borderId="10" xfId="1" applyFont="1" applyBorder="1" applyAlignment="1">
      <alignment horizontal="center" vertical="center" wrapText="1"/>
    </xf>
    <xf numFmtId="43" fontId="19" fillId="0" borderId="15" xfId="1" applyFont="1" applyBorder="1" applyAlignment="1">
      <alignment horizontal="center" vertical="center" wrapText="1"/>
    </xf>
    <xf numFmtId="43" fontId="19" fillId="0" borderId="24" xfId="1" applyFont="1" applyBorder="1" applyAlignment="1">
      <alignment horizontal="center" vertical="center" wrapText="1"/>
    </xf>
    <xf numFmtId="0" fontId="5" fillId="0" borderId="27"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9" xfId="4" applyFont="1" applyBorder="1" applyAlignment="1">
      <alignment vertical="center"/>
    </xf>
    <xf numFmtId="0" fontId="5" fillId="0" borderId="14" xfId="4" applyFont="1" applyBorder="1" applyAlignment="1">
      <alignment vertical="center"/>
    </xf>
    <xf numFmtId="0" fontId="5" fillId="0" borderId="21" xfId="0" applyFont="1" applyBorder="1"/>
    <xf numFmtId="0" fontId="5" fillId="0" borderId="15" xfId="0" applyFont="1" applyBorder="1"/>
    <xf numFmtId="43" fontId="5" fillId="0" borderId="61" xfId="0" applyNumberFormat="1" applyFont="1" applyFill="1" applyBorder="1" applyAlignment="1" applyProtection="1">
      <alignment horizontal="center" vertical="center" wrapText="1"/>
      <protection locked="0"/>
    </xf>
    <xf numFmtId="9" fontId="5" fillId="0" borderId="61" xfId="7" applyFont="1" applyFill="1" applyBorder="1" applyAlignment="1" applyProtection="1">
      <alignment horizontal="right" vertical="center" wrapText="1"/>
      <protection locked="0"/>
    </xf>
    <xf numFmtId="43" fontId="5" fillId="0" borderId="15" xfId="0" applyNumberFormat="1" applyFont="1" applyFill="1" applyBorder="1" applyAlignment="1" applyProtection="1">
      <alignment horizontal="center" vertical="center" wrapText="1"/>
      <protection locked="0"/>
    </xf>
    <xf numFmtId="9" fontId="5" fillId="0" borderId="15" xfId="7" applyFont="1" applyFill="1" applyBorder="1" applyAlignment="1" applyProtection="1">
      <alignment horizontal="right" vertical="center" wrapText="1"/>
      <protection locked="0"/>
    </xf>
    <xf numFmtId="0" fontId="19" fillId="0" borderId="15" xfId="0" quotePrefix="1" applyFont="1" applyBorder="1" applyAlignment="1">
      <alignment horizontal="center" vertical="center" wrapText="1"/>
    </xf>
    <xf numFmtId="0" fontId="5" fillId="0" borderId="20" xfId="0" applyFont="1" applyBorder="1" applyAlignment="1" applyProtection="1">
      <alignment horizontal="center" vertical="center"/>
      <protection hidden="1"/>
    </xf>
    <xf numFmtId="0" fontId="5" fillId="0" borderId="2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5" fillId="0" borderId="20"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protection hidden="1"/>
    </xf>
    <xf numFmtId="0" fontId="5" fillId="0" borderId="27" xfId="0" applyFont="1" applyBorder="1"/>
    <xf numFmtId="0" fontId="5" fillId="0" borderId="29" xfId="0" applyFont="1" applyBorder="1"/>
    <xf numFmtId="0" fontId="5" fillId="0" borderId="62" xfId="0" applyFont="1" applyBorder="1"/>
    <xf numFmtId="0" fontId="5" fillId="0" borderId="28" xfId="0" applyFont="1" applyBorder="1"/>
    <xf numFmtId="43" fontId="5" fillId="0" borderId="55" xfId="0" applyNumberFormat="1" applyFont="1" applyFill="1" applyBorder="1" applyAlignment="1" applyProtection="1">
      <alignment horizontal="right" vertical="center"/>
      <protection hidden="1"/>
    </xf>
    <xf numFmtId="43" fontId="5" fillId="0" borderId="20" xfId="0" applyNumberFormat="1" applyFont="1" applyFill="1" applyBorder="1" applyAlignment="1" applyProtection="1">
      <alignment horizontal="right" vertical="center"/>
      <protection hidden="1"/>
    </xf>
    <xf numFmtId="43" fontId="5" fillId="0" borderId="63" xfId="0" applyNumberFormat="1" applyFont="1" applyFill="1" applyBorder="1" applyAlignment="1" applyProtection="1">
      <alignment horizontal="right" vertical="center"/>
      <protection hidden="1"/>
    </xf>
    <xf numFmtId="0" fontId="5" fillId="0" borderId="27" xfId="0" applyFont="1" applyFill="1" applyBorder="1" applyAlignment="1" applyProtection="1">
      <alignment horizontal="center" vertical="center"/>
      <protection locked="0" hidden="1"/>
    </xf>
    <xf numFmtId="0" fontId="5" fillId="0" borderId="28" xfId="0" applyFont="1" applyFill="1" applyBorder="1" applyAlignment="1" applyProtection="1">
      <alignment horizontal="center" vertical="center"/>
      <protection locked="0"/>
    </xf>
    <xf numFmtId="9" fontId="5" fillId="0" borderId="20" xfId="7" applyFont="1" applyFill="1" applyBorder="1" applyAlignment="1" applyProtection="1">
      <alignment horizontal="center" vertical="center" wrapText="1"/>
      <protection locked="0" hidden="1"/>
    </xf>
    <xf numFmtId="43" fontId="5" fillId="0" borderId="20" xfId="0" applyNumberFormat="1" applyFont="1" applyFill="1" applyBorder="1" applyAlignment="1" applyProtection="1">
      <alignment vertical="center" wrapText="1"/>
      <protection hidden="1"/>
    </xf>
    <xf numFmtId="43" fontId="5" fillId="0" borderId="63" xfId="0" applyNumberFormat="1" applyFont="1" applyFill="1" applyBorder="1" applyAlignment="1" applyProtection="1">
      <alignment vertical="center" wrapText="1"/>
      <protection hidden="1"/>
    </xf>
    <xf numFmtId="9" fontId="5" fillId="0" borderId="15" xfId="7" applyFont="1" applyFill="1" applyBorder="1" applyAlignment="1" applyProtection="1">
      <alignment horizontal="center" vertical="center" wrapText="1"/>
      <protection locked="0" hidden="1"/>
    </xf>
    <xf numFmtId="43" fontId="5" fillId="0" borderId="24" xfId="0" applyNumberFormat="1" applyFont="1" applyFill="1" applyBorder="1" applyAlignment="1" applyProtection="1">
      <alignment vertical="center" wrapText="1"/>
      <protection hidden="1"/>
    </xf>
    <xf numFmtId="43" fontId="5" fillId="0" borderId="25" xfId="0" applyNumberFormat="1" applyFont="1" applyFill="1" applyBorder="1" applyAlignment="1" applyProtection="1">
      <alignment vertical="center" wrapText="1"/>
      <protection hidden="1"/>
    </xf>
    <xf numFmtId="0" fontId="5" fillId="0" borderId="64" xfId="0" applyFont="1" applyBorder="1" applyAlignment="1">
      <alignment vertical="center" wrapText="1"/>
    </xf>
    <xf numFmtId="0" fontId="5" fillId="0" borderId="30" xfId="0" applyFont="1" applyBorder="1" applyAlignment="1">
      <alignment vertical="center" wrapText="1"/>
    </xf>
    <xf numFmtId="0" fontId="5" fillId="0" borderId="20" xfId="3" applyNumberFormat="1" applyFont="1" applyFill="1" applyBorder="1" applyAlignment="1">
      <alignment horizontal="center" vertical="center"/>
    </xf>
    <xf numFmtId="0" fontId="5" fillId="0" borderId="15" xfId="3" applyNumberFormat="1" applyFont="1" applyFill="1" applyBorder="1" applyAlignment="1">
      <alignment horizontal="center" vertical="center"/>
    </xf>
    <xf numFmtId="9" fontId="0" fillId="0" borderId="0" xfId="0" applyNumberFormat="1"/>
    <xf numFmtId="10" fontId="0" fillId="0" borderId="0" xfId="0" applyNumberFormat="1"/>
    <xf numFmtId="0" fontId="21" fillId="0" borderId="0" xfId="0" applyFont="1" applyBorder="1"/>
    <xf numFmtId="0" fontId="21" fillId="12" borderId="0" xfId="0" applyFont="1" applyFill="1"/>
    <xf numFmtId="0" fontId="21" fillId="0" borderId="0" xfId="0" applyFont="1"/>
    <xf numFmtId="0" fontId="21" fillId="0" borderId="0" xfId="0" applyFont="1" applyBorder="1" applyAlignment="1">
      <alignment horizontal="center"/>
    </xf>
    <xf numFmtId="0" fontId="21" fillId="0" borderId="0" xfId="0" applyFont="1" applyBorder="1" applyAlignment="1">
      <alignment vertical="top"/>
    </xf>
    <xf numFmtId="0" fontId="21" fillId="0" borderId="0" xfId="0" applyFont="1" applyBorder="1" applyAlignment="1">
      <alignment horizontal="center" vertical="top"/>
    </xf>
    <xf numFmtId="0" fontId="21" fillId="0" borderId="0" xfId="0" applyFont="1" applyBorder="1" applyAlignment="1"/>
    <xf numFmtId="0" fontId="21" fillId="0" borderId="0" xfId="0" quotePrefix="1" applyFont="1" applyBorder="1" applyAlignment="1">
      <alignment horizontal="center" vertical="top"/>
    </xf>
    <xf numFmtId="0" fontId="21" fillId="0" borderId="0" xfId="0" applyFont="1" applyBorder="1" applyAlignment="1">
      <alignment horizontal="left" vertical="top"/>
    </xf>
    <xf numFmtId="0" fontId="21" fillId="0" borderId="0" xfId="0" applyFont="1" applyAlignment="1"/>
    <xf numFmtId="0" fontId="21" fillId="0" borderId="0" xfId="0" applyFont="1" applyAlignment="1">
      <alignment vertical="top"/>
    </xf>
    <xf numFmtId="0" fontId="21" fillId="0" borderId="0" xfId="0" applyFont="1" applyBorder="1" applyAlignment="1">
      <alignment vertical="center"/>
    </xf>
    <xf numFmtId="0" fontId="21" fillId="0" borderId="0" xfId="0" applyFont="1" applyAlignment="1">
      <alignment vertical="center"/>
    </xf>
    <xf numFmtId="0" fontId="21" fillId="0" borderId="13" xfId="0" applyFont="1" applyBorder="1" applyAlignment="1">
      <alignment vertical="top"/>
    </xf>
    <xf numFmtId="0" fontId="21" fillId="0" borderId="39" xfId="0" applyFont="1" applyBorder="1" applyAlignment="1">
      <alignment vertical="top"/>
    </xf>
    <xf numFmtId="9" fontId="21" fillId="0" borderId="13" xfId="7" applyFont="1" applyBorder="1" applyAlignment="1">
      <alignment vertical="top"/>
    </xf>
    <xf numFmtId="9" fontId="21" fillId="0" borderId="39" xfId="7" applyFont="1" applyBorder="1" applyAlignment="1">
      <alignment vertical="top"/>
    </xf>
    <xf numFmtId="9" fontId="21" fillId="0" borderId="0" xfId="7" applyFont="1" applyBorder="1" applyAlignment="1">
      <alignment vertical="top"/>
    </xf>
    <xf numFmtId="9" fontId="21" fillId="0" borderId="49" xfId="7" applyFont="1" applyBorder="1" applyAlignment="1">
      <alignment vertical="top"/>
    </xf>
    <xf numFmtId="0" fontId="21" fillId="0" borderId="0" xfId="0" quotePrefix="1" applyFont="1" applyBorder="1" applyAlignment="1">
      <alignment vertical="top"/>
    </xf>
    <xf numFmtId="0" fontId="21" fillId="0" borderId="0" xfId="0" applyFont="1" applyBorder="1" applyAlignment="1">
      <alignment vertical="top" wrapText="1"/>
    </xf>
    <xf numFmtId="10" fontId="21" fillId="0" borderId="0" xfId="0" applyNumberFormat="1" applyFont="1" applyBorder="1" applyAlignment="1">
      <alignment horizontal="left" vertical="top"/>
    </xf>
    <xf numFmtId="0" fontId="20" fillId="12" borderId="15" xfId="0" applyFont="1" applyFill="1" applyBorder="1" applyAlignment="1">
      <alignment horizontal="center" vertical="center" wrapText="1"/>
    </xf>
    <xf numFmtId="0" fontId="20" fillId="12" borderId="15" xfId="0" applyFont="1" applyFill="1" applyBorder="1" applyAlignment="1">
      <alignment horizontal="center" vertical="center"/>
    </xf>
    <xf numFmtId="0" fontId="23" fillId="0" borderId="0" xfId="0" applyFont="1" applyBorder="1" applyAlignment="1">
      <alignment vertical="center"/>
    </xf>
    <xf numFmtId="0" fontId="24" fillId="12" borderId="15" xfId="0" applyFont="1" applyFill="1" applyBorder="1" applyAlignment="1">
      <alignment horizontal="center" vertical="center"/>
    </xf>
    <xf numFmtId="0" fontId="24" fillId="12" borderId="15" xfId="0" applyFont="1" applyFill="1" applyBorder="1" applyAlignment="1">
      <alignment horizontal="center" vertical="center" wrapText="1"/>
    </xf>
    <xf numFmtId="0" fontId="23" fillId="0" borderId="0" xfId="0" applyFont="1" applyAlignment="1">
      <alignment vertical="center"/>
    </xf>
    <xf numFmtId="0" fontId="20" fillId="4" borderId="15" xfId="0" applyFont="1" applyFill="1" applyBorder="1" applyAlignment="1">
      <alignment horizontal="center" vertical="center"/>
    </xf>
    <xf numFmtId="0" fontId="20" fillId="4" borderId="15" xfId="0" applyFont="1" applyFill="1" applyBorder="1" applyAlignment="1">
      <alignment vertical="center"/>
    </xf>
    <xf numFmtId="0" fontId="21" fillId="4" borderId="15" xfId="0" applyFont="1" applyFill="1" applyBorder="1" applyAlignment="1">
      <alignment vertical="center"/>
    </xf>
    <xf numFmtId="0" fontId="21" fillId="4" borderId="15" xfId="0" applyFont="1" applyFill="1" applyBorder="1" applyAlignment="1">
      <alignment horizontal="center" vertical="center"/>
    </xf>
    <xf numFmtId="0" fontId="21" fillId="4" borderId="28" xfId="0" applyNumberFormat="1" applyFont="1" applyFill="1" applyBorder="1" applyAlignment="1">
      <alignment horizontal="center" vertical="center"/>
    </xf>
    <xf numFmtId="0" fontId="21" fillId="4" borderId="13" xfId="0" applyNumberFormat="1" applyFont="1" applyFill="1" applyBorder="1" applyAlignment="1">
      <alignment horizontal="left" vertical="center"/>
    </xf>
    <xf numFmtId="0" fontId="21" fillId="4" borderId="14" xfId="0" applyNumberFormat="1" applyFont="1" applyFill="1" applyBorder="1" applyAlignment="1">
      <alignment horizontal="left" vertical="center"/>
    </xf>
    <xf numFmtId="0" fontId="21" fillId="0" borderId="15" xfId="0" applyFont="1" applyBorder="1" applyAlignment="1">
      <alignment horizontal="center" vertical="center"/>
    </xf>
    <xf numFmtId="43" fontId="21" fillId="4" borderId="15" xfId="1" applyFont="1" applyFill="1" applyBorder="1" applyAlignment="1">
      <alignment horizontal="center" vertical="center"/>
    </xf>
    <xf numFmtId="10" fontId="21" fillId="4" borderId="15" xfId="7" applyNumberFormat="1" applyFont="1" applyFill="1" applyBorder="1" applyAlignment="1">
      <alignment horizontal="center" vertical="center"/>
    </xf>
    <xf numFmtId="0" fontId="21" fillId="0" borderId="0" xfId="0" applyFont="1" applyAlignment="1">
      <alignment horizontal="left" vertical="center"/>
    </xf>
    <xf numFmtId="9" fontId="21" fillId="0" borderId="0" xfId="7" applyFont="1" applyAlignment="1">
      <alignment vertical="center"/>
    </xf>
    <xf numFmtId="0" fontId="20" fillId="4" borderId="15" xfId="0" quotePrefix="1" applyFont="1" applyFill="1" applyBorder="1" applyAlignment="1">
      <alignment horizontal="center" vertical="center"/>
    </xf>
    <xf numFmtId="0" fontId="23" fillId="0" borderId="0" xfId="0" applyFont="1" applyBorder="1"/>
    <xf numFmtId="0" fontId="23" fillId="0" borderId="0" xfId="0" applyFont="1" applyBorder="1" applyAlignment="1"/>
    <xf numFmtId="0" fontId="26" fillId="0" borderId="0" xfId="0" applyFont="1" applyBorder="1"/>
    <xf numFmtId="0" fontId="20" fillId="0" borderId="0" xfId="0" applyFont="1" applyBorder="1"/>
    <xf numFmtId="0" fontId="21" fillId="0" borderId="0" xfId="0" applyFont="1" applyBorder="1" applyAlignment="1">
      <alignment horizontal="left" indent="2"/>
    </xf>
    <xf numFmtId="0" fontId="21" fillId="0" borderId="0" xfId="0" applyFont="1" applyAlignment="1">
      <alignment horizontal="left" indent="2"/>
    </xf>
    <xf numFmtId="0" fontId="21" fillId="0" borderId="0" xfId="0" applyFont="1" applyBorder="1" applyAlignment="1">
      <alignment horizontal="left" vertical="top" wrapText="1"/>
    </xf>
    <xf numFmtId="0" fontId="21" fillId="12" borderId="0" xfId="0" applyFont="1" applyFill="1" applyAlignment="1">
      <alignment horizontal="center"/>
    </xf>
    <xf numFmtId="0" fontId="20" fillId="12" borderId="0" xfId="0" applyFont="1" applyFill="1"/>
    <xf numFmtId="0" fontId="21" fillId="12" borderId="46" xfId="0" applyFont="1" applyFill="1" applyBorder="1"/>
    <xf numFmtId="0" fontId="21" fillId="12" borderId="39" xfId="0" applyFont="1" applyFill="1" applyBorder="1"/>
    <xf numFmtId="9" fontId="21" fillId="12" borderId="47" xfId="0" applyNumberFormat="1" applyFont="1" applyFill="1" applyBorder="1" applyAlignment="1">
      <alignment horizontal="left"/>
    </xf>
    <xf numFmtId="0" fontId="21" fillId="12" borderId="62" xfId="0" applyFont="1" applyFill="1" applyBorder="1"/>
    <xf numFmtId="0" fontId="21" fillId="12" borderId="0" xfId="0" applyFont="1" applyFill="1" applyBorder="1"/>
    <xf numFmtId="9" fontId="21" fillId="12" borderId="66" xfId="0" applyNumberFormat="1" applyFont="1" applyFill="1" applyBorder="1" applyAlignment="1">
      <alignment horizontal="left"/>
    </xf>
    <xf numFmtId="0" fontId="21" fillId="12" borderId="29" xfId="0" applyFont="1" applyFill="1" applyBorder="1"/>
    <xf numFmtId="0" fontId="21" fillId="12" borderId="49" xfId="0" applyFont="1" applyFill="1" applyBorder="1"/>
    <xf numFmtId="9" fontId="21" fillId="12" borderId="52" xfId="0" applyNumberFormat="1" applyFont="1" applyFill="1" applyBorder="1" applyAlignment="1">
      <alignment horizontal="left"/>
    </xf>
    <xf numFmtId="0" fontId="19" fillId="12" borderId="15" xfId="0" applyFont="1" applyFill="1" applyBorder="1"/>
    <xf numFmtId="9" fontId="19" fillId="12" borderId="15" xfId="7" applyFont="1" applyFill="1" applyBorder="1" applyAlignment="1">
      <alignment horizontal="center"/>
    </xf>
    <xf numFmtId="0" fontId="21" fillId="0" borderId="0" xfId="0" applyFont="1" applyAlignment="1">
      <alignment horizontal="center"/>
    </xf>
    <xf numFmtId="43" fontId="21" fillId="4" borderId="15" xfId="7" applyNumberFormat="1" applyFont="1" applyFill="1" applyBorder="1" applyAlignment="1">
      <alignment horizontal="center" vertical="center"/>
    </xf>
    <xf numFmtId="43" fontId="0" fillId="0" borderId="0" xfId="1" applyFont="1"/>
    <xf numFmtId="0" fontId="0" fillId="0" borderId="15" xfId="0" applyBorder="1"/>
    <xf numFmtId="0" fontId="0" fillId="0" borderId="0" xfId="0" applyAlignment="1">
      <alignment horizontal="left"/>
    </xf>
    <xf numFmtId="43" fontId="0" fillId="0" borderId="0" xfId="0" applyNumberFormat="1"/>
    <xf numFmtId="0" fontId="0" fillId="0" borderId="0" xfId="0" applyAlignment="1">
      <alignment horizontal="left" wrapText="1"/>
    </xf>
    <xf numFmtId="0" fontId="1" fillId="0" borderId="0" xfId="0" applyFont="1" applyAlignment="1" applyProtection="1">
      <alignment horizontal="center" vertical="center"/>
      <protection hidden="1"/>
    </xf>
    <xf numFmtId="0" fontId="2" fillId="0" borderId="7" xfId="0" applyFont="1" applyBorder="1" applyAlignment="1" applyProtection="1">
      <alignment horizontal="right" vertical="center"/>
      <protection hidden="1"/>
    </xf>
    <xf numFmtId="0" fontId="5" fillId="0" borderId="8"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10" xfId="0" applyFont="1" applyFill="1" applyBorder="1" applyAlignment="1" applyProtection="1">
      <alignment horizontal="center" vertical="center"/>
      <protection hidden="1"/>
    </xf>
    <xf numFmtId="0" fontId="5" fillId="0" borderId="15" xfId="0" applyFont="1" applyFill="1" applyBorder="1" applyAlignment="1" applyProtection="1">
      <alignment horizontal="center" vertical="center"/>
      <protection hidden="1"/>
    </xf>
    <xf numFmtId="0" fontId="5" fillId="0" borderId="24" xfId="0" applyFont="1" applyFill="1" applyBorder="1" applyAlignment="1" applyProtection="1">
      <alignment horizontal="center" vertical="center"/>
      <protection hidden="1"/>
    </xf>
    <xf numFmtId="0" fontId="5" fillId="0" borderId="10"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9" fontId="5" fillId="0" borderId="10" xfId="7" applyFont="1" applyBorder="1" applyAlignment="1" applyProtection="1">
      <alignment horizontal="center" vertical="center" wrapText="1"/>
      <protection hidden="1"/>
    </xf>
    <xf numFmtId="9" fontId="5" fillId="0" borderId="15" xfId="7" applyFont="1" applyBorder="1" applyAlignment="1" applyProtection="1">
      <alignment horizontal="center" vertical="center" wrapText="1"/>
      <protection hidden="1"/>
    </xf>
    <xf numFmtId="9" fontId="5" fillId="0" borderId="24" xfId="7" applyFont="1" applyBorder="1" applyAlignment="1" applyProtection="1">
      <alignment horizontal="center" vertical="center" wrapText="1"/>
      <protection hidden="1"/>
    </xf>
    <xf numFmtId="164" fontId="5" fillId="0" borderId="10" xfId="0" applyNumberFormat="1" applyFont="1" applyBorder="1" applyAlignment="1" applyProtection="1">
      <alignment horizontal="center" vertical="center" wrapText="1"/>
      <protection hidden="1"/>
    </xf>
    <xf numFmtId="164" fontId="5" fillId="0" borderId="15" xfId="0" applyNumberFormat="1" applyFont="1" applyBorder="1" applyAlignment="1" applyProtection="1">
      <alignment horizontal="center" vertical="center" wrapText="1"/>
      <protection hidden="1"/>
    </xf>
    <xf numFmtId="164" fontId="5" fillId="0" borderId="24" xfId="0" applyNumberFormat="1" applyFont="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hidden="1"/>
    </xf>
    <xf numFmtId="0" fontId="6" fillId="0" borderId="18" xfId="0" applyFont="1" applyFill="1" applyBorder="1" applyAlignment="1" applyProtection="1">
      <alignment horizontal="center" vertical="center"/>
      <protection hidden="1"/>
    </xf>
    <xf numFmtId="164" fontId="5" fillId="0" borderId="10" xfId="0" applyNumberFormat="1" applyFont="1" applyBorder="1" applyAlignment="1" applyProtection="1">
      <alignment horizontal="center" vertical="center"/>
      <protection hidden="1"/>
    </xf>
    <xf numFmtId="164" fontId="5" fillId="0" borderId="11" xfId="0" applyNumberFormat="1" applyFont="1" applyBorder="1" applyAlignment="1" applyProtection="1">
      <alignment horizontal="center" vertical="center"/>
      <protection hidden="1"/>
    </xf>
    <xf numFmtId="164" fontId="5" fillId="0" borderId="15" xfId="0" applyNumberFormat="1" applyFont="1" applyBorder="1" applyAlignment="1" applyProtection="1">
      <alignment horizontal="center" vertical="center"/>
      <protection hidden="1"/>
    </xf>
    <xf numFmtId="164" fontId="5" fillId="0" borderId="24" xfId="0" applyNumberFormat="1" applyFont="1" applyBorder="1" applyAlignment="1" applyProtection="1">
      <alignment horizontal="center" vertical="center"/>
      <protection hidden="1"/>
    </xf>
    <xf numFmtId="164" fontId="5" fillId="0" borderId="16" xfId="0" applyNumberFormat="1" applyFont="1" applyBorder="1" applyAlignment="1" applyProtection="1">
      <alignment horizontal="center" vertical="center"/>
      <protection hidden="1"/>
    </xf>
    <xf numFmtId="164" fontId="5" fillId="0" borderId="25" xfId="0" applyNumberFormat="1" applyFont="1" applyBorder="1" applyAlignment="1" applyProtection="1">
      <alignment horizontal="center" vertical="center"/>
      <protection hidden="1"/>
    </xf>
    <xf numFmtId="164" fontId="5" fillId="0" borderId="58" xfId="0" quotePrefix="1" applyNumberFormat="1" applyFont="1" applyBorder="1" applyAlignment="1" applyProtection="1">
      <alignment horizontal="center" vertical="center"/>
      <protection hidden="1"/>
    </xf>
    <xf numFmtId="164" fontId="5" fillId="0" borderId="7" xfId="0" quotePrefix="1" applyNumberFormat="1" applyFont="1" applyBorder="1" applyAlignment="1" applyProtection="1">
      <alignment horizontal="center" vertical="center"/>
      <protection hidden="1"/>
    </xf>
    <xf numFmtId="164" fontId="5" fillId="0" borderId="19" xfId="0" quotePrefix="1" applyNumberFormat="1" applyFont="1" applyBorder="1" applyAlignment="1" applyProtection="1">
      <alignment horizontal="center" vertical="center"/>
      <protection hidden="1"/>
    </xf>
    <xf numFmtId="0" fontId="5" fillId="0" borderId="58" xfId="0" quotePrefix="1" applyFont="1" applyFill="1" applyBorder="1" applyAlignment="1" applyProtection="1">
      <alignment horizontal="center" vertical="center"/>
      <protection hidden="1"/>
    </xf>
    <xf numFmtId="0" fontId="5" fillId="0" borderId="59" xfId="0" quotePrefix="1" applyFont="1" applyFill="1"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5" fillId="0" borderId="24" xfId="0" quotePrefix="1"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5" fillId="0" borderId="46" xfId="0" quotePrefix="1" applyFont="1" applyBorder="1" applyAlignment="1" applyProtection="1">
      <alignment horizontal="center" vertical="center"/>
      <protection hidden="1"/>
    </xf>
    <xf numFmtId="0" fontId="5" fillId="0" borderId="47" xfId="0" quotePrefix="1" applyFont="1" applyBorder="1" applyAlignment="1" applyProtection="1">
      <alignment horizontal="center" vertical="center"/>
      <protection hidden="1"/>
    </xf>
    <xf numFmtId="0" fontId="5" fillId="0" borderId="20" xfId="0" applyFont="1" applyBorder="1" applyAlignment="1" applyProtection="1">
      <alignment horizontal="center" vertical="center"/>
      <protection hidden="1"/>
    </xf>
    <xf numFmtId="0" fontId="5" fillId="0" borderId="2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3" fontId="5" fillId="7" borderId="32" xfId="0" quotePrefix="1" applyNumberFormat="1" applyFont="1" applyFill="1" applyBorder="1" applyAlignment="1" applyProtection="1">
      <alignment horizontal="center" vertical="center"/>
      <protection locked="0" hidden="1"/>
    </xf>
    <xf numFmtId="3" fontId="5" fillId="7" borderId="33" xfId="0" quotePrefix="1" applyNumberFormat="1" applyFont="1" applyFill="1" applyBorder="1" applyAlignment="1" applyProtection="1">
      <alignment horizontal="center" vertical="center"/>
      <protection locked="0" hidden="1"/>
    </xf>
    <xf numFmtId="3" fontId="5" fillId="7" borderId="36" xfId="0" quotePrefix="1" applyNumberFormat="1" applyFont="1" applyFill="1" applyBorder="1" applyAlignment="1" applyProtection="1">
      <alignment horizontal="center" vertical="center"/>
      <protection locked="0" hidden="1"/>
    </xf>
    <xf numFmtId="4" fontId="5" fillId="0" borderId="10" xfId="0" applyNumberFormat="1" applyFont="1" applyBorder="1" applyAlignment="1" applyProtection="1">
      <alignment horizontal="center" vertical="center" wrapText="1"/>
      <protection hidden="1"/>
    </xf>
    <xf numFmtId="4" fontId="5" fillId="0" borderId="15" xfId="0" applyNumberFormat="1"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41" xfId="0" quotePrefix="1" applyFont="1" applyBorder="1" applyAlignment="1" applyProtection="1">
      <alignment horizontal="center" vertical="center"/>
      <protection hidden="1"/>
    </xf>
    <xf numFmtId="0" fontId="5" fillId="0" borderId="53" xfId="0" quotePrefix="1"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6" fillId="0" borderId="43"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3" fontId="5" fillId="0" borderId="32" xfId="0" quotePrefix="1" applyNumberFormat="1" applyFont="1" applyBorder="1" applyAlignment="1" applyProtection="1">
      <alignment horizontal="center" vertical="center"/>
      <protection locked="0" hidden="1"/>
    </xf>
    <xf numFmtId="3" fontId="5" fillId="0" borderId="33" xfId="0" quotePrefix="1" applyNumberFormat="1" applyFont="1" applyBorder="1" applyAlignment="1" applyProtection="1">
      <alignment horizontal="center" vertical="center"/>
      <protection locked="0" hidden="1"/>
    </xf>
    <xf numFmtId="3" fontId="5" fillId="0" borderId="36" xfId="0" quotePrefix="1" applyNumberFormat="1" applyFont="1" applyBorder="1" applyAlignment="1" applyProtection="1">
      <alignment horizontal="center" vertical="center"/>
      <protection locked="0" hidden="1"/>
    </xf>
    <xf numFmtId="0" fontId="5" fillId="0" borderId="11"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9" fontId="5" fillId="0" borderId="20" xfId="7" applyFont="1" applyBorder="1" applyAlignment="1" applyProtection="1">
      <alignment horizontal="center" vertical="center" wrapText="1"/>
      <protection hidden="1"/>
    </xf>
    <xf numFmtId="9" fontId="5" fillId="0" borderId="21" xfId="7" applyFont="1" applyBorder="1" applyAlignment="1" applyProtection="1">
      <alignment horizontal="center" vertical="center" wrapText="1"/>
      <protection hidden="1"/>
    </xf>
    <xf numFmtId="0" fontId="5" fillId="0" borderId="25" xfId="0" quotePrefix="1" applyFont="1" applyBorder="1" applyAlignment="1" applyProtection="1">
      <alignment horizontal="center" vertical="center"/>
      <protection hidden="1"/>
    </xf>
    <xf numFmtId="0" fontId="9" fillId="0" borderId="7" xfId="0" applyFont="1" applyBorder="1" applyAlignment="1" applyProtection="1">
      <alignment horizontal="right" vertical="center"/>
      <protection hidden="1"/>
    </xf>
    <xf numFmtId="0" fontId="5" fillId="0" borderId="20"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3" fontId="5" fillId="0" borderId="31" xfId="0" quotePrefix="1" applyNumberFormat="1" applyFont="1" applyBorder="1" applyAlignment="1" applyProtection="1">
      <alignment horizontal="center" vertical="center"/>
      <protection locked="0" hidden="1"/>
    </xf>
    <xf numFmtId="0" fontId="5" fillId="0" borderId="15" xfId="0" applyFont="1" applyBorder="1" applyAlignment="1">
      <alignment horizontal="left" vertical="center" wrapText="1"/>
    </xf>
    <xf numFmtId="0" fontId="5" fillId="0" borderId="15" xfId="0" applyFont="1" applyBorder="1" applyAlignment="1">
      <alignment vertical="center" wrapText="1"/>
    </xf>
    <xf numFmtId="0" fontId="5" fillId="0" borderId="20"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15" xfId="0" applyFont="1" applyFill="1" applyBorder="1" applyAlignment="1">
      <alignment horizontal="left" vertical="center" wrapText="1"/>
    </xf>
    <xf numFmtId="0" fontId="5" fillId="0" borderId="15" xfId="0" applyFont="1" applyFill="1" applyBorder="1" applyAlignment="1">
      <alignment vertical="center" wrapText="1"/>
    </xf>
    <xf numFmtId="0" fontId="5" fillId="0" borderId="64" xfId="0" quotePrefix="1" applyFont="1" applyBorder="1" applyAlignment="1" applyProtection="1">
      <alignment horizontal="center" vertical="center" wrapText="1"/>
      <protection hidden="1"/>
    </xf>
    <xf numFmtId="0" fontId="5" fillId="0" borderId="65" xfId="0" quotePrefix="1" applyFont="1" applyBorder="1" applyAlignment="1" applyProtection="1">
      <alignment horizontal="center" vertical="center" wrapText="1"/>
      <protection hidden="1"/>
    </xf>
    <xf numFmtId="0" fontId="5" fillId="0" borderId="30" xfId="0" quotePrefix="1" applyFont="1" applyBorder="1" applyAlignment="1" applyProtection="1">
      <alignment horizontal="center" vertical="center" wrapText="1"/>
      <protection hidden="1"/>
    </xf>
    <xf numFmtId="0" fontId="5" fillId="0" borderId="14" xfId="0" applyFont="1" applyBorder="1" applyAlignment="1" applyProtection="1">
      <alignment horizontal="left" vertical="center" wrapText="1"/>
      <protection locked="0" hidden="1"/>
    </xf>
    <xf numFmtId="0" fontId="5" fillId="0" borderId="15" xfId="0" applyFont="1" applyBorder="1" applyAlignment="1" applyProtection="1">
      <alignment horizontal="left" vertical="center" wrapText="1"/>
      <protection locked="0" hidden="1"/>
    </xf>
    <xf numFmtId="0" fontId="5" fillId="0" borderId="9" xfId="0" applyFont="1" applyBorder="1" applyAlignment="1" applyProtection="1">
      <alignment horizontal="left" vertical="center" wrapText="1"/>
      <protection locked="0" hidden="1"/>
    </xf>
    <xf numFmtId="0" fontId="5" fillId="0" borderId="10" xfId="0" applyFont="1" applyBorder="1" applyAlignment="1" applyProtection="1">
      <alignment horizontal="left" vertical="center" wrapText="1"/>
      <protection locked="0" hidden="1"/>
    </xf>
    <xf numFmtId="0" fontId="5" fillId="0" borderId="64" xfId="0" quotePrefix="1" applyFont="1" applyFill="1" applyBorder="1" applyAlignment="1" applyProtection="1">
      <alignment horizontal="center" vertical="center" wrapText="1"/>
      <protection hidden="1"/>
    </xf>
    <xf numFmtId="0" fontId="5" fillId="0" borderId="65" xfId="0" quotePrefix="1" applyFont="1" applyFill="1" applyBorder="1" applyAlignment="1" applyProtection="1">
      <alignment horizontal="center" vertical="center" wrapText="1"/>
      <protection hidden="1"/>
    </xf>
    <xf numFmtId="0" fontId="5" fillId="0" borderId="30" xfId="0" quotePrefix="1" applyFont="1" applyFill="1" applyBorder="1" applyAlignment="1" applyProtection="1">
      <alignment horizontal="center" vertical="center" wrapText="1"/>
      <protection hidden="1"/>
    </xf>
    <xf numFmtId="3" fontId="5" fillId="0" borderId="6" xfId="0" quotePrefix="1" applyNumberFormat="1" applyFont="1" applyBorder="1" applyAlignment="1" applyProtection="1">
      <alignment horizontal="center" vertical="center"/>
      <protection locked="0" hidden="1"/>
    </xf>
    <xf numFmtId="3" fontId="5" fillId="0" borderId="7" xfId="0" quotePrefix="1" applyNumberFormat="1" applyFont="1" applyBorder="1" applyAlignment="1" applyProtection="1">
      <alignment horizontal="center" vertical="center"/>
      <protection locked="0" hidden="1"/>
    </xf>
    <xf numFmtId="3" fontId="5" fillId="0" borderId="19" xfId="0" quotePrefix="1" applyNumberFormat="1" applyFont="1" applyBorder="1" applyAlignment="1" applyProtection="1">
      <alignment horizontal="center" vertical="center"/>
      <protection locked="0"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31" xfId="0" applyFont="1" applyBorder="1" applyAlignment="1" applyProtection="1">
      <alignment horizontal="center" vertical="center"/>
      <protection hidden="1"/>
    </xf>
    <xf numFmtId="2" fontId="2" fillId="0" borderId="31" xfId="7" applyNumberFormat="1" applyFont="1" applyBorder="1" applyAlignment="1" applyProtection="1">
      <alignment horizontal="center" vertical="center" wrapText="1"/>
      <protection hidden="1"/>
    </xf>
    <xf numFmtId="0" fontId="10" fillId="0" borderId="0" xfId="6" applyFont="1" applyAlignment="1" applyProtection="1">
      <alignment horizontal="center" vertical="center"/>
      <protection hidden="1"/>
    </xf>
    <xf numFmtId="0" fontId="10" fillId="0" borderId="0" xfId="6" applyFont="1" applyAlignment="1" applyProtection="1">
      <alignment horizontal="left"/>
      <protection hidden="1"/>
    </xf>
    <xf numFmtId="0" fontId="6" fillId="0" borderId="7" xfId="0" applyFont="1" applyBorder="1" applyAlignment="1" applyProtection="1">
      <alignment horizontal="right" vertical="center"/>
      <protection hidden="1"/>
    </xf>
    <xf numFmtId="0" fontId="2" fillId="0" borderId="4"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3" borderId="32" xfId="0" applyFont="1" applyFill="1" applyBorder="1" applyAlignment="1" applyProtection="1">
      <alignment horizontal="left" vertical="center"/>
      <protection hidden="1"/>
    </xf>
    <xf numFmtId="0" fontId="4" fillId="3" borderId="33" xfId="0" applyFont="1" applyFill="1" applyBorder="1" applyAlignment="1" applyProtection="1">
      <alignment horizontal="left" vertical="center"/>
      <protection hidden="1"/>
    </xf>
    <xf numFmtId="0" fontId="4" fillId="3" borderId="36" xfId="0" applyFont="1" applyFill="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0" fillId="0" borderId="10" xfId="0" applyBorder="1" applyAlignment="1" applyProtection="1">
      <alignment horizontal="left" vertical="center"/>
      <protection hidden="1"/>
    </xf>
    <xf numFmtId="0" fontId="2" fillId="0" borderId="17" xfId="0" applyFont="1" applyBorder="1" applyAlignment="1" applyProtection="1">
      <alignment horizontal="center" vertical="center"/>
      <protection hidden="1"/>
    </xf>
    <xf numFmtId="0" fontId="2" fillId="0" borderId="18" xfId="0" applyFont="1" applyBorder="1" applyAlignment="1" applyProtection="1">
      <alignment horizontal="center" vertical="center"/>
      <protection hidden="1"/>
    </xf>
    <xf numFmtId="0" fontId="4" fillId="0" borderId="15" xfId="0" applyFont="1" applyFill="1" applyBorder="1" applyAlignment="1" applyProtection="1">
      <alignment horizontal="left" vertical="center" wrapText="1"/>
      <protection hidden="1"/>
    </xf>
    <xf numFmtId="0" fontId="4" fillId="0" borderId="15" xfId="0" applyFont="1" applyBorder="1" applyAlignment="1" applyProtection="1">
      <alignment horizontal="left" vertical="center"/>
      <protection hidden="1"/>
    </xf>
    <xf numFmtId="0" fontId="0" fillId="0" borderId="15" xfId="0" applyBorder="1" applyAlignment="1">
      <alignment horizontal="left" vertical="center"/>
    </xf>
    <xf numFmtId="0" fontId="4" fillId="0" borderId="41" xfId="0" applyFont="1" applyFill="1" applyBorder="1" applyAlignment="1" applyProtection="1">
      <alignment horizontal="left" vertical="center" wrapText="1"/>
      <protection hidden="1"/>
    </xf>
    <xf numFmtId="0" fontId="4" fillId="3" borderId="57" xfId="0" applyFont="1" applyFill="1" applyBorder="1" applyAlignment="1" applyProtection="1">
      <alignment horizontal="left" vertical="center" wrapText="1"/>
      <protection hidden="1"/>
    </xf>
    <xf numFmtId="0" fontId="4" fillId="3" borderId="13" xfId="0" applyFont="1" applyFill="1" applyBorder="1" applyAlignment="1" applyProtection="1">
      <alignment horizontal="left" vertical="center" wrapText="1"/>
      <protection hidden="1"/>
    </xf>
    <xf numFmtId="0" fontId="21" fillId="0" borderId="0" xfId="0" applyFont="1" applyBorder="1" applyAlignment="1">
      <alignment horizontal="left" vertical="top" wrapText="1"/>
    </xf>
    <xf numFmtId="0" fontId="20" fillId="4" borderId="15" xfId="0" applyFont="1" applyFill="1" applyBorder="1" applyAlignment="1">
      <alignment vertical="center" wrapText="1"/>
    </xf>
    <xf numFmtId="0" fontId="21" fillId="4" borderId="15" xfId="0" applyFont="1" applyFill="1" applyBorder="1" applyAlignment="1">
      <alignment horizontal="left" vertical="center" indent="1"/>
    </xf>
    <xf numFmtId="0" fontId="20" fillId="4" borderId="28"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14" xfId="0" applyFont="1" applyFill="1" applyBorder="1" applyAlignment="1">
      <alignment horizontal="left" vertical="center"/>
    </xf>
    <xf numFmtId="10" fontId="21" fillId="12" borderId="21" xfId="0" applyNumberFormat="1" applyFont="1" applyFill="1" applyBorder="1" applyAlignment="1">
      <alignment horizontal="center" vertical="center" wrapText="1"/>
    </xf>
    <xf numFmtId="10" fontId="21" fillId="12" borderId="22" xfId="0" applyNumberFormat="1" applyFont="1" applyFill="1" applyBorder="1" applyAlignment="1">
      <alignment horizontal="center" vertical="center" wrapText="1"/>
    </xf>
    <xf numFmtId="0" fontId="20" fillId="4" borderId="28"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24" fillId="12" borderId="28" xfId="0" applyFont="1" applyFill="1" applyBorder="1" applyAlignment="1">
      <alignment horizontal="center" vertical="center"/>
    </xf>
    <xf numFmtId="0" fontId="24" fillId="12" borderId="13" xfId="0" applyFont="1" applyFill="1" applyBorder="1" applyAlignment="1">
      <alignment horizontal="center" vertical="center"/>
    </xf>
    <xf numFmtId="0" fontId="24" fillId="12" borderId="14" xfId="0" applyFont="1" applyFill="1" applyBorder="1" applyAlignment="1">
      <alignment horizontal="center" vertical="center"/>
    </xf>
    <xf numFmtId="0" fontId="21" fillId="0" borderId="49" xfId="0" applyFont="1" applyBorder="1" applyAlignment="1">
      <alignment horizontal="left" vertical="top" wrapText="1"/>
    </xf>
    <xf numFmtId="0" fontId="21" fillId="0" borderId="49" xfId="0" applyFont="1" applyBorder="1" applyAlignment="1">
      <alignment horizontal="left" vertical="top"/>
    </xf>
    <xf numFmtId="0" fontId="21" fillId="0" borderId="49" xfId="0" applyFont="1" applyBorder="1" applyAlignment="1">
      <alignment vertical="top"/>
    </xf>
    <xf numFmtId="0" fontId="21" fillId="0" borderId="13" xfId="0" applyFont="1" applyBorder="1" applyAlignment="1">
      <alignment vertical="top"/>
    </xf>
    <xf numFmtId="0" fontId="21" fillId="0" borderId="0" xfId="0" applyFont="1" applyBorder="1" applyAlignment="1">
      <alignment vertical="top" wrapText="1"/>
    </xf>
    <xf numFmtId="0" fontId="20" fillId="12" borderId="15" xfId="0" applyFont="1" applyFill="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10" fontId="0" fillId="7" borderId="0" xfId="7" applyNumberFormat="1" applyFont="1" applyFill="1"/>
  </cellXfs>
  <cellStyles count="8">
    <cellStyle name="Comma" xfId="1" builtinId="3"/>
    <cellStyle name="Comma [0]" xfId="2" builtinId="6"/>
    <cellStyle name="Comma [0] 2" xfId="3"/>
    <cellStyle name="Normal" xfId="0" builtinId="0"/>
    <cellStyle name="Normal 2" xfId="4"/>
    <cellStyle name="Normal_Gabungan SC-12C_APL" xfId="5"/>
    <cellStyle name="Normal_TKDN Proyek form kosong2" xfId="6"/>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57151</xdr:colOff>
      <xdr:row>45</xdr:row>
      <xdr:rowOff>114300</xdr:rowOff>
    </xdr:from>
    <xdr:to>
      <xdr:col>3</xdr:col>
      <xdr:colOff>714376</xdr:colOff>
      <xdr:row>50</xdr:row>
      <xdr:rowOff>28575</xdr:rowOff>
    </xdr:to>
    <xdr:sp macro="" textlink="">
      <xdr:nvSpPr>
        <xdr:cNvPr id="2" name="Text Box 4"/>
        <xdr:cNvSpPr txBox="1">
          <a:spLocks noChangeArrowheads="1"/>
        </xdr:cNvSpPr>
      </xdr:nvSpPr>
      <xdr:spPr bwMode="auto">
        <a:xfrm>
          <a:off x="354331" y="9890760"/>
          <a:ext cx="1251585" cy="79057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en-US" sz="1000" b="0" i="1" u="none" strike="noStrike" baseline="0">
              <a:solidFill>
                <a:srgbClr val="000000"/>
              </a:solidFill>
              <a:latin typeface="Calibri"/>
            </a:rPr>
            <a:t>Rekatkan meterai Rp6.000 dan tanda tangan mengenai meterai</a:t>
          </a:r>
        </a:p>
        <a:p>
          <a:pPr algn="l" rtl="0">
            <a:defRPr sz="1000"/>
          </a:pPr>
          <a:endParaRPr lang="en-US" sz="1000" b="0" i="1"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60" zoomScaleNormal="100" workbookViewId="0">
      <selection activeCell="D11" sqref="D11"/>
    </sheetView>
  </sheetViews>
  <sheetFormatPr defaultRowHeight="14.4" x14ac:dyDescent="0.3"/>
  <cols>
    <col min="1" max="1" width="6.21875" customWidth="1"/>
    <col min="2" max="2" width="18.77734375" customWidth="1"/>
    <col min="3" max="3" width="18.109375" customWidth="1"/>
    <col min="4" max="4" width="14.44140625" customWidth="1"/>
    <col min="5" max="5" width="12.109375" customWidth="1"/>
    <col min="6" max="6" width="17" customWidth="1"/>
  </cols>
  <sheetData>
    <row r="1" spans="1:10" x14ac:dyDescent="0.3">
      <c r="A1" t="s">
        <v>150</v>
      </c>
    </row>
    <row r="3" spans="1:10" ht="26.4" customHeight="1" x14ac:dyDescent="0.3">
      <c r="A3" s="436" t="s">
        <v>151</v>
      </c>
      <c r="B3" s="436"/>
      <c r="C3" s="436"/>
      <c r="D3" s="436"/>
      <c r="E3" s="436"/>
      <c r="F3" s="436"/>
      <c r="G3" s="436"/>
      <c r="H3" s="436"/>
      <c r="I3" s="436"/>
      <c r="J3" s="436"/>
    </row>
    <row r="4" spans="1:10" ht="48.6" customHeight="1" x14ac:dyDescent="0.3">
      <c r="A4" s="436" t="s">
        <v>152</v>
      </c>
      <c r="B4" s="436"/>
      <c r="C4" s="436"/>
      <c r="D4" s="436"/>
      <c r="E4" s="436"/>
      <c r="F4" s="436"/>
      <c r="G4" s="436"/>
      <c r="H4" s="436"/>
      <c r="I4" s="436"/>
      <c r="J4" s="436"/>
    </row>
    <row r="5" spans="1:10" x14ac:dyDescent="0.3">
      <c r="A5" t="s">
        <v>153</v>
      </c>
    </row>
    <row r="6" spans="1:10" x14ac:dyDescent="0.3">
      <c r="A6" s="433" t="s">
        <v>1</v>
      </c>
      <c r="B6" s="433" t="s">
        <v>154</v>
      </c>
      <c r="C6" s="433" t="s">
        <v>155</v>
      </c>
      <c r="D6" s="433" t="s">
        <v>57</v>
      </c>
      <c r="E6" s="433" t="s">
        <v>157</v>
      </c>
      <c r="F6" s="433" t="s">
        <v>158</v>
      </c>
      <c r="G6" s="433" t="s">
        <v>63</v>
      </c>
      <c r="H6" s="433" t="s">
        <v>159</v>
      </c>
      <c r="I6" s="433" t="s">
        <v>160</v>
      </c>
    </row>
    <row r="7" spans="1:10" x14ac:dyDescent="0.3">
      <c r="A7" s="433"/>
      <c r="B7" s="433"/>
      <c r="C7" s="433" t="s">
        <v>156</v>
      </c>
      <c r="D7" s="433"/>
      <c r="E7" s="433"/>
      <c r="F7" s="433"/>
      <c r="G7" s="433"/>
      <c r="H7" s="433"/>
      <c r="I7" s="433"/>
    </row>
    <row r="8" spans="1:10" x14ac:dyDescent="0.3">
      <c r="A8" s="433">
        <v>1</v>
      </c>
      <c r="B8" s="433" t="s">
        <v>161</v>
      </c>
      <c r="C8" s="433" t="s">
        <v>107</v>
      </c>
      <c r="D8" s="433" t="s">
        <v>114</v>
      </c>
      <c r="E8" s="433" t="s">
        <v>108</v>
      </c>
      <c r="F8" s="433" t="s">
        <v>114</v>
      </c>
      <c r="G8" s="433">
        <v>325</v>
      </c>
      <c r="H8" s="433" t="s">
        <v>162</v>
      </c>
      <c r="I8" s="433">
        <v>40</v>
      </c>
    </row>
    <row r="9" spans="1:10" x14ac:dyDescent="0.3">
      <c r="A9" s="433">
        <v>2</v>
      </c>
      <c r="B9" s="433" t="s">
        <v>102</v>
      </c>
      <c r="C9" s="433" t="s">
        <v>163</v>
      </c>
      <c r="D9" s="433" t="s">
        <v>115</v>
      </c>
      <c r="E9" s="433" t="s">
        <v>109</v>
      </c>
      <c r="F9" s="433" t="s">
        <v>115</v>
      </c>
      <c r="G9" s="433">
        <v>239</v>
      </c>
      <c r="H9" s="433" t="s">
        <v>162</v>
      </c>
      <c r="I9" s="433">
        <v>17</v>
      </c>
    </row>
    <row r="10" spans="1:10" x14ac:dyDescent="0.3">
      <c r="A10" s="433">
        <v>3</v>
      </c>
      <c r="B10" s="433" t="s">
        <v>103</v>
      </c>
      <c r="C10" s="433" t="s">
        <v>164</v>
      </c>
      <c r="D10" s="433" t="s">
        <v>165</v>
      </c>
      <c r="E10" s="433" t="s">
        <v>109</v>
      </c>
      <c r="F10" s="433" t="s">
        <v>116</v>
      </c>
      <c r="G10" s="433">
        <v>255</v>
      </c>
      <c r="H10" s="433" t="s">
        <v>162</v>
      </c>
      <c r="I10" s="433">
        <v>15</v>
      </c>
    </row>
    <row r="11" spans="1:10" x14ac:dyDescent="0.3">
      <c r="A11" s="433">
        <v>4</v>
      </c>
      <c r="B11" s="433" t="s">
        <v>104</v>
      </c>
      <c r="C11" s="433" t="s">
        <v>166</v>
      </c>
      <c r="D11" s="433" t="s">
        <v>167</v>
      </c>
      <c r="E11" s="433" t="s">
        <v>110</v>
      </c>
      <c r="F11" s="433" t="s">
        <v>117</v>
      </c>
      <c r="G11" s="433">
        <v>500</v>
      </c>
      <c r="H11" s="433" t="s">
        <v>168</v>
      </c>
      <c r="I11" s="433">
        <v>8500</v>
      </c>
    </row>
    <row r="12" spans="1:10" x14ac:dyDescent="0.3">
      <c r="A12" s="433">
        <v>5</v>
      </c>
      <c r="B12" s="433" t="s">
        <v>105</v>
      </c>
      <c r="C12" s="433" t="s">
        <v>169</v>
      </c>
      <c r="D12" s="433" t="s">
        <v>170</v>
      </c>
      <c r="E12" s="433" t="s">
        <v>109</v>
      </c>
      <c r="F12" s="433" t="s">
        <v>118</v>
      </c>
      <c r="G12" s="433">
        <v>92</v>
      </c>
      <c r="H12" s="433" t="s">
        <v>162</v>
      </c>
      <c r="I12" s="433">
        <v>39</v>
      </c>
    </row>
    <row r="13" spans="1:10" x14ac:dyDescent="0.3">
      <c r="A13" s="433">
        <v>6</v>
      </c>
      <c r="B13" s="433" t="s">
        <v>106</v>
      </c>
      <c r="C13" s="433" t="s">
        <v>171</v>
      </c>
      <c r="D13" s="433" t="s">
        <v>172</v>
      </c>
      <c r="E13" s="433" t="s">
        <v>111</v>
      </c>
      <c r="F13" s="433" t="s">
        <v>119</v>
      </c>
      <c r="G13" s="433">
        <v>1600</v>
      </c>
      <c r="H13" s="433" t="s">
        <v>168</v>
      </c>
      <c r="I13" s="433">
        <v>2000</v>
      </c>
    </row>
    <row r="15" spans="1:10" ht="29.4" customHeight="1" x14ac:dyDescent="0.3">
      <c r="A15" s="436" t="s">
        <v>173</v>
      </c>
      <c r="B15" s="436"/>
      <c r="C15" s="436"/>
      <c r="D15" s="436"/>
      <c r="E15" s="436"/>
      <c r="F15" s="436"/>
      <c r="G15" s="436"/>
      <c r="H15" s="436"/>
      <c r="I15" s="436"/>
      <c r="J15" s="436"/>
    </row>
    <row r="16" spans="1:10" ht="29.4" customHeight="1" x14ac:dyDescent="0.3">
      <c r="A16" s="436" t="s">
        <v>174</v>
      </c>
      <c r="B16" s="436"/>
      <c r="C16" s="436"/>
      <c r="D16" s="436"/>
      <c r="E16" s="436"/>
      <c r="F16" s="436"/>
      <c r="G16" s="436"/>
      <c r="H16" s="436"/>
      <c r="I16" s="436"/>
      <c r="J16" s="436"/>
    </row>
    <row r="17" spans="1:10" ht="28.2" customHeight="1" x14ac:dyDescent="0.3">
      <c r="A17" s="436" t="s">
        <v>175</v>
      </c>
      <c r="B17" s="436"/>
      <c r="C17" s="436"/>
      <c r="D17" s="436"/>
      <c r="E17" s="436"/>
      <c r="F17" s="436"/>
      <c r="G17" s="436"/>
      <c r="H17" s="436"/>
      <c r="I17" s="436"/>
      <c r="J17" s="436"/>
    </row>
    <row r="18" spans="1:10" ht="43.8" customHeight="1" x14ac:dyDescent="0.3">
      <c r="A18" s="436" t="s">
        <v>176</v>
      </c>
      <c r="B18" s="436"/>
      <c r="C18" s="436"/>
      <c r="D18" s="436"/>
      <c r="E18" s="436"/>
      <c r="F18" s="436"/>
      <c r="G18" s="436"/>
      <c r="H18" s="436"/>
      <c r="I18" s="436"/>
      <c r="J18" s="436"/>
    </row>
    <row r="19" spans="1:10" x14ac:dyDescent="0.3">
      <c r="A19" s="434" t="s">
        <v>177</v>
      </c>
      <c r="B19" s="434"/>
      <c r="C19" s="434"/>
      <c r="D19" s="434"/>
      <c r="E19" s="434"/>
      <c r="F19" s="434"/>
      <c r="G19" s="434"/>
      <c r="H19" s="434"/>
      <c r="I19" s="434"/>
      <c r="J19" s="434"/>
    </row>
    <row r="21" spans="1:10" x14ac:dyDescent="0.3">
      <c r="A21" s="433" t="s">
        <v>1</v>
      </c>
      <c r="B21" s="433" t="s">
        <v>178</v>
      </c>
      <c r="C21" s="433" t="s">
        <v>57</v>
      </c>
      <c r="D21" s="433" t="s">
        <v>179</v>
      </c>
      <c r="E21" s="433" t="s">
        <v>76</v>
      </c>
      <c r="F21" s="433" t="s">
        <v>180</v>
      </c>
    </row>
    <row r="22" spans="1:10" x14ac:dyDescent="0.3">
      <c r="A22" s="433">
        <v>1</v>
      </c>
      <c r="B22" s="433" t="s">
        <v>123</v>
      </c>
      <c r="C22" s="433" t="s">
        <v>181</v>
      </c>
      <c r="D22" s="433" t="s">
        <v>182</v>
      </c>
      <c r="E22" s="433" t="s">
        <v>183</v>
      </c>
      <c r="F22" s="433" t="s">
        <v>184</v>
      </c>
    </row>
    <row r="23" spans="1:10" x14ac:dyDescent="0.3">
      <c r="A23" s="433">
        <v>2</v>
      </c>
      <c r="B23" s="433" t="s">
        <v>124</v>
      </c>
      <c r="C23" s="433" t="s">
        <v>139</v>
      </c>
      <c r="D23" s="433" t="s">
        <v>182</v>
      </c>
      <c r="E23" s="433" t="s">
        <v>185</v>
      </c>
      <c r="F23" s="433" t="s">
        <v>184</v>
      </c>
    </row>
    <row r="24" spans="1:10" x14ac:dyDescent="0.3">
      <c r="A24" s="433">
        <v>3</v>
      </c>
      <c r="B24" s="433" t="s">
        <v>125</v>
      </c>
      <c r="C24" s="433" t="s">
        <v>186</v>
      </c>
      <c r="D24" s="433" t="s">
        <v>182</v>
      </c>
      <c r="E24" s="433" t="s">
        <v>187</v>
      </c>
      <c r="F24" s="433" t="s">
        <v>184</v>
      </c>
    </row>
    <row r="25" spans="1:10" x14ac:dyDescent="0.3">
      <c r="A25" s="433">
        <v>4</v>
      </c>
      <c r="B25" s="433" t="s">
        <v>188</v>
      </c>
      <c r="C25" s="433" t="s">
        <v>189</v>
      </c>
      <c r="D25" s="433" t="s">
        <v>182</v>
      </c>
      <c r="E25" s="433" t="s">
        <v>190</v>
      </c>
      <c r="F25" s="433" t="s">
        <v>184</v>
      </c>
    </row>
    <row r="26" spans="1:10" x14ac:dyDescent="0.3">
      <c r="A26" s="433">
        <v>5</v>
      </c>
      <c r="B26" s="433" t="s">
        <v>126</v>
      </c>
      <c r="C26" s="433" t="s">
        <v>191</v>
      </c>
      <c r="D26" s="433" t="s">
        <v>184</v>
      </c>
      <c r="E26" s="433" t="s">
        <v>192</v>
      </c>
      <c r="F26" s="433" t="s">
        <v>193</v>
      </c>
    </row>
    <row r="28" spans="1:10" x14ac:dyDescent="0.3">
      <c r="A28" t="s">
        <v>194</v>
      </c>
    </row>
    <row r="30" spans="1:10" x14ac:dyDescent="0.3">
      <c r="A30" t="s">
        <v>260</v>
      </c>
      <c r="C30" s="432">
        <f>100000</f>
        <v>100000</v>
      </c>
    </row>
    <row r="31" spans="1:10" x14ac:dyDescent="0.3">
      <c r="A31" t="s">
        <v>261</v>
      </c>
      <c r="C31" s="432">
        <v>1000000</v>
      </c>
    </row>
  </sheetData>
  <mergeCells count="6">
    <mergeCell ref="A18:J18"/>
    <mergeCell ref="A3:J3"/>
    <mergeCell ref="A4:J4"/>
    <mergeCell ref="A15:J15"/>
    <mergeCell ref="A16:J16"/>
    <mergeCell ref="A17:J17"/>
  </mergeCells>
  <pageMargins left="0.7" right="0.7" top="0.75" bottom="0.75" header="0.3" footer="0.3"/>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4" zoomScale="80" zoomScaleSheetLayoutView="80" workbookViewId="0">
      <selection activeCell="D12" sqref="D12"/>
    </sheetView>
  </sheetViews>
  <sheetFormatPr defaultRowHeight="14.4" x14ac:dyDescent="0.3"/>
  <cols>
    <col min="1" max="1" width="5.33203125" customWidth="1"/>
    <col min="2" max="2" width="35.6640625" customWidth="1"/>
    <col min="3" max="3" width="1.44140625" customWidth="1"/>
    <col min="4" max="6" width="15.6640625" customWidth="1"/>
    <col min="7" max="7" width="10.6640625" customWidth="1"/>
  </cols>
  <sheetData>
    <row r="1" spans="1:7" ht="20.100000000000001" customHeight="1" x14ac:dyDescent="0.3">
      <c r="A1" s="529" t="s">
        <v>54</v>
      </c>
      <c r="B1" s="529"/>
      <c r="C1" s="529"/>
      <c r="D1" s="529"/>
      <c r="E1" s="529"/>
      <c r="F1" s="529"/>
      <c r="G1" s="529"/>
    </row>
    <row r="2" spans="1:7" ht="20.100000000000001" customHeight="1" x14ac:dyDescent="0.3">
      <c r="A2" s="529"/>
      <c r="B2" s="529"/>
      <c r="C2" s="529"/>
      <c r="D2" s="529"/>
      <c r="E2" s="529"/>
      <c r="F2" s="529"/>
      <c r="G2" s="529"/>
    </row>
    <row r="3" spans="1:7" ht="15.6" x14ac:dyDescent="0.3">
      <c r="A3" s="530"/>
      <c r="B3" s="530"/>
      <c r="C3" s="530"/>
      <c r="D3" s="530"/>
      <c r="E3" s="530"/>
      <c r="F3" s="530"/>
      <c r="G3" s="530"/>
    </row>
    <row r="4" spans="1:7" ht="15.6" x14ac:dyDescent="0.3">
      <c r="A4" s="158"/>
      <c r="B4" s="158"/>
      <c r="C4" s="158"/>
      <c r="D4" s="158"/>
      <c r="E4" s="158"/>
      <c r="F4" s="158"/>
      <c r="G4" s="159"/>
    </row>
    <row r="5" spans="1:7" ht="15" thickBot="1" x14ac:dyDescent="0.35">
      <c r="A5" s="1"/>
      <c r="B5" s="74"/>
      <c r="C5" s="74"/>
      <c r="D5" s="74"/>
      <c r="E5" s="74"/>
      <c r="F5" s="531"/>
      <c r="G5" s="531"/>
    </row>
    <row r="6" spans="1:7" x14ac:dyDescent="0.3">
      <c r="A6" s="160" t="s">
        <v>33</v>
      </c>
      <c r="B6" s="161"/>
      <c r="C6" s="162" t="s">
        <v>0</v>
      </c>
      <c r="D6" s="6" t="s">
        <v>262</v>
      </c>
      <c r="E6" s="163"/>
      <c r="F6" s="163"/>
      <c r="G6" s="164"/>
    </row>
    <row r="7" spans="1:7" x14ac:dyDescent="0.3">
      <c r="A7" s="532" t="s">
        <v>39</v>
      </c>
      <c r="B7" s="533"/>
      <c r="C7" s="165" t="s">
        <v>0</v>
      </c>
      <c r="D7" s="11" t="s">
        <v>263</v>
      </c>
      <c r="E7" s="166"/>
      <c r="F7" s="166"/>
      <c r="G7" s="167"/>
    </row>
    <row r="8" spans="1:7" x14ac:dyDescent="0.3">
      <c r="A8" s="311" t="s">
        <v>35</v>
      </c>
      <c r="B8" s="168"/>
      <c r="C8" s="165" t="s">
        <v>0</v>
      </c>
      <c r="D8" s="287" t="s">
        <v>258</v>
      </c>
      <c r="E8" s="166"/>
      <c r="F8" s="166"/>
      <c r="G8" s="167"/>
    </row>
    <row r="9" spans="1:7" x14ac:dyDescent="0.3">
      <c r="A9" s="311" t="s">
        <v>34</v>
      </c>
      <c r="B9" s="168"/>
      <c r="C9" s="165" t="s">
        <v>0</v>
      </c>
      <c r="D9" s="287" t="s">
        <v>265</v>
      </c>
      <c r="E9" s="166"/>
      <c r="F9" s="166"/>
      <c r="G9" s="167"/>
    </row>
    <row r="10" spans="1:7" x14ac:dyDescent="0.3">
      <c r="A10" s="311" t="s">
        <v>36</v>
      </c>
      <c r="B10" s="168"/>
      <c r="C10" s="165" t="s">
        <v>0</v>
      </c>
      <c r="D10" s="11" t="s">
        <v>264</v>
      </c>
      <c r="E10" s="166"/>
      <c r="F10" s="166"/>
      <c r="G10" s="167"/>
    </row>
    <row r="11" spans="1:7" x14ac:dyDescent="0.3">
      <c r="A11" s="311" t="s">
        <v>37</v>
      </c>
      <c r="B11" s="168"/>
      <c r="C11" s="165" t="s">
        <v>0</v>
      </c>
      <c r="D11" s="11" t="s">
        <v>266</v>
      </c>
      <c r="E11" s="166"/>
      <c r="F11" s="166"/>
      <c r="G11" s="167"/>
    </row>
    <row r="12" spans="1:7" ht="15" thickBot="1" x14ac:dyDescent="0.35">
      <c r="A12" s="525"/>
      <c r="B12" s="526"/>
      <c r="C12" s="526"/>
      <c r="D12" s="169"/>
      <c r="E12" s="169"/>
      <c r="F12" s="169"/>
      <c r="G12" s="170"/>
    </row>
    <row r="13" spans="1:7" ht="24.9" customHeight="1" thickBot="1" x14ac:dyDescent="0.35">
      <c r="A13" s="527" t="s">
        <v>55</v>
      </c>
      <c r="B13" s="527"/>
      <c r="C13" s="527"/>
      <c r="D13" s="527" t="s">
        <v>76</v>
      </c>
      <c r="E13" s="527"/>
      <c r="F13" s="527"/>
      <c r="G13" s="528" t="s">
        <v>18</v>
      </c>
    </row>
    <row r="14" spans="1:7" ht="24.9" customHeight="1" thickBot="1" x14ac:dyDescent="0.35">
      <c r="A14" s="527"/>
      <c r="B14" s="527"/>
      <c r="C14" s="527"/>
      <c r="D14" s="347" t="s">
        <v>59</v>
      </c>
      <c r="E14" s="347" t="s">
        <v>60</v>
      </c>
      <c r="F14" s="188" t="s">
        <v>2</v>
      </c>
      <c r="G14" s="528"/>
    </row>
    <row r="15" spans="1:7" ht="15" thickBot="1" x14ac:dyDescent="0.35">
      <c r="A15" s="534" t="s">
        <v>91</v>
      </c>
      <c r="B15" s="535"/>
      <c r="C15" s="535"/>
      <c r="D15" s="535"/>
      <c r="E15" s="535"/>
      <c r="F15" s="535"/>
      <c r="G15" s="536"/>
    </row>
    <row r="16" spans="1:7" ht="24.9" customHeight="1" x14ac:dyDescent="0.3">
      <c r="A16" s="171">
        <v>1</v>
      </c>
      <c r="B16" s="537" t="s">
        <v>89</v>
      </c>
      <c r="C16" s="538"/>
      <c r="D16" s="172">
        <f>'FORM 1.1'!K22</f>
        <v>4422550</v>
      </c>
      <c r="E16" s="172">
        <f>'FORM 1.1'!L22</f>
        <v>27503450</v>
      </c>
      <c r="F16" s="172">
        <f>D16+E16</f>
        <v>31926000</v>
      </c>
      <c r="G16" s="264">
        <f>IF(ISERROR((D16/$F$26)*100),,(D16/$F$26)*100)</f>
        <v>11.037645492545426</v>
      </c>
    </row>
    <row r="17" spans="1:7" ht="24.9" customHeight="1" x14ac:dyDescent="0.3">
      <c r="A17" s="173">
        <v>2</v>
      </c>
      <c r="B17" s="542" t="s">
        <v>90</v>
      </c>
      <c r="C17" s="543"/>
      <c r="D17" s="174">
        <f>'FORM 1.2'!I21</f>
        <v>3006250</v>
      </c>
      <c r="E17" s="174">
        <f>'FORM 1.2'!J21</f>
        <v>0</v>
      </c>
      <c r="F17" s="174">
        <f>D17+E17</f>
        <v>3006250</v>
      </c>
      <c r="G17" s="265">
        <f t="shared" ref="G17:G25" si="0">IF(ISERROR((D17/$F$26)*100),,(D17/$F$26)*100)</f>
        <v>7.5028935256729001</v>
      </c>
    </row>
    <row r="18" spans="1:7" ht="24.9" customHeight="1" x14ac:dyDescent="0.3">
      <c r="A18" s="545" t="s">
        <v>92</v>
      </c>
      <c r="B18" s="546"/>
      <c r="C18" s="176"/>
      <c r="D18" s="176"/>
      <c r="E18" s="176"/>
      <c r="F18" s="176"/>
      <c r="G18" s="266"/>
    </row>
    <row r="19" spans="1:7" ht="24.9" customHeight="1" x14ac:dyDescent="0.3">
      <c r="A19" s="177">
        <v>1</v>
      </c>
      <c r="B19" s="541" t="s">
        <v>93</v>
      </c>
      <c r="C19" s="541"/>
      <c r="D19" s="174">
        <f>'FORM 1.3'!I21</f>
        <v>3275000</v>
      </c>
      <c r="E19" s="174">
        <f>'FORM 1.3'!J21</f>
        <v>0</v>
      </c>
      <c r="F19" s="175">
        <f>D19+E19</f>
        <v>3275000</v>
      </c>
      <c r="G19" s="265">
        <f t="shared" si="0"/>
        <v>8.173630368924325</v>
      </c>
    </row>
    <row r="20" spans="1:7" ht="40.5" customHeight="1" x14ac:dyDescent="0.3">
      <c r="A20" s="177">
        <v>2</v>
      </c>
      <c r="B20" s="541" t="s">
        <v>94</v>
      </c>
      <c r="C20" s="541"/>
      <c r="D20" s="174">
        <f>'FORM 1.4'!I21</f>
        <v>162500</v>
      </c>
      <c r="E20" s="174">
        <f>'FORM 1.4'!J21</f>
        <v>0</v>
      </c>
      <c r="F20" s="175">
        <f>D20+E20</f>
        <v>162500</v>
      </c>
      <c r="G20" s="267">
        <f t="shared" si="0"/>
        <v>0.40556181219853521</v>
      </c>
    </row>
    <row r="21" spans="1:7" ht="24.9" customHeight="1" x14ac:dyDescent="0.3">
      <c r="A21" s="545" t="s">
        <v>95</v>
      </c>
      <c r="B21" s="546"/>
      <c r="C21" s="546"/>
      <c r="D21" s="178"/>
      <c r="E21" s="178"/>
      <c r="F21" s="178"/>
      <c r="G21" s="268"/>
    </row>
    <row r="22" spans="1:7" ht="24.9" customHeight="1" x14ac:dyDescent="0.3">
      <c r="A22" s="177">
        <v>1</v>
      </c>
      <c r="B22" s="541" t="s">
        <v>96</v>
      </c>
      <c r="C22" s="541"/>
      <c r="D22" s="179">
        <f>'FORM 1.5'!I21</f>
        <v>875000</v>
      </c>
      <c r="E22" s="179">
        <f>'FORM 1.5'!J21</f>
        <v>350000</v>
      </c>
      <c r="F22" s="180">
        <f>D22+E22</f>
        <v>1225000</v>
      </c>
      <c r="G22" s="269">
        <f t="shared" si="0"/>
        <v>2.183794373376728</v>
      </c>
    </row>
    <row r="23" spans="1:7" ht="24.9" customHeight="1" x14ac:dyDescent="0.3">
      <c r="A23" s="177">
        <v>2</v>
      </c>
      <c r="B23" s="541" t="s">
        <v>97</v>
      </c>
      <c r="C23" s="541"/>
      <c r="D23" s="179">
        <f>'FORM 1.6'!K21</f>
        <v>102600</v>
      </c>
      <c r="E23" s="179">
        <f>'FORM 1.6'!L21</f>
        <v>39900</v>
      </c>
      <c r="F23" s="180">
        <f>D23+E23</f>
        <v>142500</v>
      </c>
      <c r="G23" s="265">
        <f t="shared" si="0"/>
        <v>0.25606548880965974</v>
      </c>
    </row>
    <row r="24" spans="1:7" ht="24.9" customHeight="1" x14ac:dyDescent="0.3">
      <c r="A24" s="177">
        <v>3</v>
      </c>
      <c r="B24" s="541" t="s">
        <v>98</v>
      </c>
      <c r="C24" s="541"/>
      <c r="D24" s="179">
        <f>'FORM 1.7'!L20</f>
        <v>75000</v>
      </c>
      <c r="E24" s="179">
        <f>'FORM 1.7'!M20</f>
        <v>25000</v>
      </c>
      <c r="F24" s="180">
        <f>D24+E24</f>
        <v>100000</v>
      </c>
      <c r="G24" s="265">
        <f t="shared" si="0"/>
        <v>0.18718237486086239</v>
      </c>
    </row>
    <row r="25" spans="1:7" ht="24.9" customHeight="1" thickBot="1" x14ac:dyDescent="0.35">
      <c r="A25" s="181">
        <v>4</v>
      </c>
      <c r="B25" s="544" t="s">
        <v>99</v>
      </c>
      <c r="C25" s="544"/>
      <c r="D25" s="182">
        <f>'FORM 1.8'!I24</f>
        <v>228825.01</v>
      </c>
      <c r="E25" s="182">
        <f>'FORM 1.8'!J24</f>
        <v>1800</v>
      </c>
      <c r="F25" s="180">
        <f>D25+E25</f>
        <v>230625.01</v>
      </c>
      <c r="G25" s="270">
        <f t="shared" si="0"/>
        <v>0.5710934506581411</v>
      </c>
    </row>
    <row r="26" spans="1:7" ht="24.9" customHeight="1" thickBot="1" x14ac:dyDescent="0.35">
      <c r="A26" s="539" t="s">
        <v>100</v>
      </c>
      <c r="B26" s="540"/>
      <c r="C26" s="540"/>
      <c r="D26" s="183">
        <f>ROUNDUP((SUM(D16:D25)),2)</f>
        <v>12147725.01</v>
      </c>
      <c r="E26" s="183">
        <f>ROUNDUP((SUM(E16:E25)),2)</f>
        <v>27920150</v>
      </c>
      <c r="F26" s="183">
        <f>ROUNDUP((SUM(F16:F25)),2)</f>
        <v>40067875.009999998</v>
      </c>
      <c r="G26" s="184">
        <f>IF(ISERROR((D26/$F$26)*100),,(D26/$F$26)*100)</f>
        <v>30.317866887046581</v>
      </c>
    </row>
    <row r="27" spans="1:7" x14ac:dyDescent="0.3">
      <c r="A27" s="185"/>
      <c r="B27" s="185"/>
      <c r="C27" s="185"/>
      <c r="D27" s="186"/>
      <c r="E27" s="186"/>
      <c r="F27" s="186"/>
      <c r="G27" s="187"/>
    </row>
    <row r="28" spans="1:7" x14ac:dyDescent="0.3">
      <c r="A28" s="185"/>
      <c r="B28" s="185"/>
      <c r="C28" s="185"/>
      <c r="D28" s="186"/>
      <c r="E28" s="186"/>
      <c r="F28" s="186"/>
      <c r="G28" s="187"/>
    </row>
    <row r="29" spans="1:7" x14ac:dyDescent="0.3">
      <c r="A29" s="185"/>
      <c r="B29" s="185"/>
      <c r="C29" s="185"/>
      <c r="D29" s="186"/>
      <c r="E29" s="186"/>
      <c r="F29" s="186"/>
      <c r="G29" s="187"/>
    </row>
  </sheetData>
  <mergeCells count="21">
    <mergeCell ref="A15:G15"/>
    <mergeCell ref="B16:C16"/>
    <mergeCell ref="A26:C26"/>
    <mergeCell ref="B19:C19"/>
    <mergeCell ref="B20:C20"/>
    <mergeCell ref="B22:C22"/>
    <mergeCell ref="B23:C23"/>
    <mergeCell ref="B17:C17"/>
    <mergeCell ref="B24:C24"/>
    <mergeCell ref="B25:C25"/>
    <mergeCell ref="A21:C21"/>
    <mergeCell ref="A18:B18"/>
    <mergeCell ref="A12:C12"/>
    <mergeCell ref="A13:C14"/>
    <mergeCell ref="D13:F13"/>
    <mergeCell ref="G13:G14"/>
    <mergeCell ref="A1:G1"/>
    <mergeCell ref="A2:G2"/>
    <mergeCell ref="A3:G3"/>
    <mergeCell ref="F5:G5"/>
    <mergeCell ref="A7:B7"/>
  </mergeCells>
  <printOptions horizontalCentered="1" verticalCentered="1"/>
  <pageMargins left="0.56000000000000005" right="0.48" top="0.32"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view="pageBreakPreview" zoomScale="60" zoomScaleNormal="100" workbookViewId="0">
      <selection activeCell="I25" sqref="I25"/>
    </sheetView>
  </sheetViews>
  <sheetFormatPr defaultRowHeight="14.4" x14ac:dyDescent="0.3"/>
  <cols>
    <col min="2" max="2" width="15.33203125" bestFit="1" customWidth="1"/>
    <col min="3" max="3" width="8.33203125" customWidth="1"/>
    <col min="4" max="4" width="14.77734375" customWidth="1"/>
    <col min="8" max="8" width="10.109375" bestFit="1" customWidth="1"/>
    <col min="9" max="9" width="16.21875" customWidth="1"/>
  </cols>
  <sheetData>
    <row r="1" spans="2:9" x14ac:dyDescent="0.3">
      <c r="H1" t="s">
        <v>267</v>
      </c>
      <c r="I1" t="s">
        <v>136</v>
      </c>
    </row>
    <row r="2" spans="2:9" x14ac:dyDescent="0.3">
      <c r="B2" t="s">
        <v>131</v>
      </c>
      <c r="C2" s="367">
        <v>0.05</v>
      </c>
      <c r="D2" t="s">
        <v>134</v>
      </c>
      <c r="H2" s="432">
        <v>40000</v>
      </c>
      <c r="I2" s="432">
        <v>1300000</v>
      </c>
    </row>
    <row r="3" spans="2:9" x14ac:dyDescent="0.3">
      <c r="B3" t="s">
        <v>137</v>
      </c>
      <c r="C3" s="367">
        <v>0.1</v>
      </c>
      <c r="D3" t="s">
        <v>133</v>
      </c>
    </row>
    <row r="4" spans="2:9" x14ac:dyDescent="0.3">
      <c r="B4" t="s">
        <v>135</v>
      </c>
      <c r="C4" s="368">
        <v>2.5000000000000001E-2</v>
      </c>
      <c r="D4" t="s">
        <v>132</v>
      </c>
    </row>
    <row r="6" spans="2:9" x14ac:dyDescent="0.3">
      <c r="C6" s="367">
        <v>0.05</v>
      </c>
      <c r="D6" s="432">
        <f>I2*C6</f>
        <v>65000</v>
      </c>
    </row>
    <row r="7" spans="2:9" x14ac:dyDescent="0.3">
      <c r="C7" s="367">
        <v>0.1</v>
      </c>
      <c r="D7" s="432">
        <f>(I2+D6)*C7</f>
        <v>136500</v>
      </c>
    </row>
    <row r="8" spans="2:9" x14ac:dyDescent="0.3">
      <c r="C8" s="368">
        <v>2.5000000000000001E-2</v>
      </c>
      <c r="D8" s="432">
        <f>(I2+D6)*C8</f>
        <v>34125</v>
      </c>
    </row>
    <row r="9" spans="2:9" x14ac:dyDescent="0.3">
      <c r="D9" s="435">
        <f>SUM(D6:D8)</f>
        <v>235625</v>
      </c>
      <c r="E9" s="569">
        <f>D9/I2</f>
        <v>0.18124999999999999</v>
      </c>
    </row>
  </sheetData>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opLeftCell="A31" workbookViewId="0">
      <selection activeCell="H44" sqref="H44"/>
    </sheetView>
  </sheetViews>
  <sheetFormatPr defaultColWidth="9.109375" defaultRowHeight="13.8" x14ac:dyDescent="0.25"/>
  <cols>
    <col min="1" max="1" width="4.33203125" style="371" customWidth="1"/>
    <col min="2" max="2" width="4" style="371" customWidth="1"/>
    <col min="3" max="3" width="4.6640625" style="371" customWidth="1"/>
    <col min="4" max="4" width="37.88671875" style="371" customWidth="1"/>
    <col min="5" max="5" width="2" style="371" customWidth="1"/>
    <col min="6" max="6" width="12.44140625" style="371" customWidth="1"/>
    <col min="7" max="7" width="36.33203125" style="371" customWidth="1"/>
    <col min="8" max="8" width="12.88671875" style="430" customWidth="1"/>
    <col min="9" max="9" width="4.6640625" style="371" customWidth="1"/>
    <col min="10" max="10" width="15.6640625" style="371" customWidth="1"/>
    <col min="11" max="16384" width="9.109375" style="371"/>
  </cols>
  <sheetData>
    <row r="1" spans="1:10" x14ac:dyDescent="0.25">
      <c r="A1" s="567"/>
      <c r="B1" s="567"/>
      <c r="C1" s="567"/>
      <c r="D1" s="567"/>
      <c r="E1" s="567"/>
      <c r="F1" s="567"/>
      <c r="G1" s="567"/>
      <c r="H1" s="369"/>
      <c r="I1" s="370"/>
      <c r="J1" s="369"/>
    </row>
    <row r="2" spans="1:10" x14ac:dyDescent="0.25">
      <c r="A2" s="369"/>
      <c r="B2" s="567" t="s">
        <v>195</v>
      </c>
      <c r="C2" s="567"/>
      <c r="D2" s="567"/>
      <c r="E2" s="567"/>
      <c r="F2" s="567"/>
      <c r="G2" s="567"/>
      <c r="H2" s="567"/>
      <c r="I2" s="369"/>
    </row>
    <row r="3" spans="1:10" ht="15" customHeight="1" x14ac:dyDescent="0.25">
      <c r="A3" s="369"/>
      <c r="B3" s="568" t="s">
        <v>196</v>
      </c>
      <c r="C3" s="567"/>
      <c r="D3" s="567"/>
      <c r="E3" s="567"/>
      <c r="F3" s="567"/>
      <c r="G3" s="567"/>
      <c r="H3" s="567"/>
      <c r="I3" s="369"/>
    </row>
    <row r="4" spans="1:10" x14ac:dyDescent="0.25">
      <c r="A4" s="369"/>
      <c r="B4" s="369"/>
      <c r="C4" s="369"/>
      <c r="D4" s="369"/>
      <c r="E4" s="369"/>
      <c r="F4" s="369"/>
      <c r="G4" s="369"/>
      <c r="H4" s="372"/>
      <c r="I4" s="369"/>
    </row>
    <row r="5" spans="1:10" x14ac:dyDescent="0.25">
      <c r="A5" s="369"/>
      <c r="B5" s="369"/>
      <c r="C5" s="369"/>
      <c r="D5" s="369"/>
      <c r="E5" s="369"/>
      <c r="F5" s="369"/>
      <c r="G5" s="369"/>
      <c r="H5" s="372"/>
      <c r="I5" s="369"/>
    </row>
    <row r="6" spans="1:10" x14ac:dyDescent="0.25">
      <c r="A6" s="369"/>
      <c r="B6" s="373" t="s">
        <v>197</v>
      </c>
      <c r="C6" s="373"/>
      <c r="D6" s="373"/>
      <c r="E6" s="373"/>
      <c r="F6" s="373"/>
      <c r="G6" s="373"/>
      <c r="H6" s="374"/>
      <c r="I6" s="369"/>
    </row>
    <row r="7" spans="1:10" s="378" customFormat="1" x14ac:dyDescent="0.25">
      <c r="A7" s="375"/>
      <c r="B7" s="376" t="s">
        <v>198</v>
      </c>
      <c r="C7" s="377" t="s">
        <v>199</v>
      </c>
      <c r="D7" s="373"/>
      <c r="E7" s="373" t="s">
        <v>0</v>
      </c>
      <c r="F7" s="562"/>
      <c r="G7" s="562"/>
      <c r="H7" s="562"/>
      <c r="I7" s="375"/>
    </row>
    <row r="8" spans="1:10" s="378" customFormat="1" x14ac:dyDescent="0.25">
      <c r="A8" s="375"/>
      <c r="B8" s="376" t="s">
        <v>198</v>
      </c>
      <c r="C8" s="377" t="s">
        <v>200</v>
      </c>
      <c r="D8" s="373"/>
      <c r="E8" s="373" t="s">
        <v>0</v>
      </c>
      <c r="F8" s="562"/>
      <c r="G8" s="562"/>
      <c r="H8" s="562"/>
      <c r="I8" s="375"/>
    </row>
    <row r="9" spans="1:10" s="378" customFormat="1" x14ac:dyDescent="0.25">
      <c r="A9" s="375"/>
      <c r="B9" s="376" t="s">
        <v>198</v>
      </c>
      <c r="C9" s="377" t="s">
        <v>201</v>
      </c>
      <c r="D9" s="373"/>
      <c r="E9" s="373" t="s">
        <v>0</v>
      </c>
      <c r="F9" s="562"/>
      <c r="G9" s="562"/>
      <c r="H9" s="562"/>
      <c r="I9" s="375"/>
    </row>
    <row r="10" spans="1:10" s="378" customFormat="1" ht="28.5" customHeight="1" x14ac:dyDescent="0.25">
      <c r="A10" s="375"/>
      <c r="B10" s="376" t="s">
        <v>198</v>
      </c>
      <c r="C10" s="377" t="s">
        <v>39</v>
      </c>
      <c r="D10" s="373"/>
      <c r="E10" s="373" t="s">
        <v>0</v>
      </c>
      <c r="F10" s="561"/>
      <c r="G10" s="561"/>
      <c r="H10" s="561"/>
      <c r="I10" s="375"/>
    </row>
    <row r="11" spans="1:10" s="378" customFormat="1" x14ac:dyDescent="0.25">
      <c r="A11" s="375"/>
      <c r="B11" s="376" t="s">
        <v>198</v>
      </c>
      <c r="C11" s="377" t="s">
        <v>202</v>
      </c>
      <c r="D11" s="373"/>
      <c r="E11" s="373" t="s">
        <v>0</v>
      </c>
      <c r="F11" s="562"/>
      <c r="G11" s="562"/>
      <c r="H11" s="562"/>
      <c r="I11" s="375"/>
    </row>
    <row r="12" spans="1:10" s="378" customFormat="1" x14ac:dyDescent="0.25">
      <c r="A12" s="375"/>
      <c r="B12" s="376" t="s">
        <v>198</v>
      </c>
      <c r="C12" s="377" t="s">
        <v>203</v>
      </c>
      <c r="D12" s="373"/>
      <c r="E12" s="373" t="s">
        <v>0</v>
      </c>
      <c r="F12" s="562"/>
      <c r="G12" s="562"/>
      <c r="H12" s="562"/>
      <c r="I12" s="375"/>
    </row>
    <row r="13" spans="1:10" s="378" customFormat="1" x14ac:dyDescent="0.25">
      <c r="A13" s="375"/>
      <c r="B13" s="376" t="s">
        <v>198</v>
      </c>
      <c r="C13" s="377" t="s">
        <v>204</v>
      </c>
      <c r="D13" s="373"/>
      <c r="E13" s="373" t="s">
        <v>0</v>
      </c>
      <c r="F13" s="562"/>
      <c r="G13" s="562"/>
      <c r="H13" s="562"/>
      <c r="I13" s="375"/>
    </row>
    <row r="14" spans="1:10" s="378" customFormat="1" ht="30" customHeight="1" x14ac:dyDescent="0.25">
      <c r="A14" s="375"/>
      <c r="B14" s="376" t="s">
        <v>198</v>
      </c>
      <c r="C14" s="377" t="s">
        <v>205</v>
      </c>
      <c r="D14" s="373"/>
      <c r="E14" s="373" t="s">
        <v>0</v>
      </c>
      <c r="F14" s="562"/>
      <c r="G14" s="562"/>
      <c r="H14" s="562"/>
      <c r="I14" s="375"/>
    </row>
    <row r="15" spans="1:10" s="378" customFormat="1" x14ac:dyDescent="0.25">
      <c r="A15" s="375"/>
      <c r="B15" s="373"/>
      <c r="C15" s="373"/>
      <c r="D15" s="373"/>
      <c r="E15" s="373"/>
      <c r="F15" s="373"/>
      <c r="G15" s="373"/>
      <c r="H15" s="374"/>
      <c r="I15" s="375"/>
    </row>
    <row r="16" spans="1:10" s="378" customFormat="1" ht="16.2" x14ac:dyDescent="0.25">
      <c r="A16" s="375"/>
      <c r="B16" s="373" t="s">
        <v>206</v>
      </c>
      <c r="C16" s="373"/>
      <c r="D16" s="373"/>
      <c r="E16" s="373"/>
      <c r="F16" s="373"/>
      <c r="G16" s="373"/>
      <c r="H16" s="374"/>
      <c r="I16" s="375"/>
    </row>
    <row r="17" spans="1:9" s="378" customFormat="1" x14ac:dyDescent="0.25">
      <c r="A17" s="375"/>
      <c r="B17" s="376" t="s">
        <v>198</v>
      </c>
      <c r="C17" s="377" t="s">
        <v>207</v>
      </c>
      <c r="D17" s="373"/>
      <c r="E17" s="373" t="s">
        <v>0</v>
      </c>
      <c r="F17" s="563"/>
      <c r="G17" s="563"/>
      <c r="H17" s="563"/>
      <c r="I17" s="375"/>
    </row>
    <row r="18" spans="1:9" s="379" customFormat="1" x14ac:dyDescent="0.3">
      <c r="A18" s="373"/>
      <c r="B18" s="376" t="s">
        <v>198</v>
      </c>
      <c r="C18" s="377" t="s">
        <v>208</v>
      </c>
      <c r="D18" s="373"/>
      <c r="E18" s="373" t="s">
        <v>0</v>
      </c>
      <c r="F18" s="561"/>
      <c r="G18" s="561"/>
      <c r="H18" s="561"/>
      <c r="I18" s="373"/>
    </row>
    <row r="19" spans="1:9" s="381" customFormat="1" ht="16.2" x14ac:dyDescent="0.3">
      <c r="A19" s="380"/>
      <c r="B19" s="376" t="s">
        <v>198</v>
      </c>
      <c r="C19" s="377" t="s">
        <v>209</v>
      </c>
      <c r="D19" s="373"/>
      <c r="E19" s="373" t="s">
        <v>0</v>
      </c>
      <c r="F19" s="564"/>
      <c r="G19" s="564"/>
      <c r="H19" s="564"/>
      <c r="I19" s="380"/>
    </row>
    <row r="20" spans="1:9" s="381" customFormat="1" x14ac:dyDescent="0.3">
      <c r="A20" s="380"/>
      <c r="B20" s="376" t="s">
        <v>198</v>
      </c>
      <c r="C20" s="377" t="s">
        <v>210</v>
      </c>
      <c r="D20" s="373"/>
      <c r="E20" s="373"/>
      <c r="F20" s="382"/>
      <c r="G20" s="383"/>
      <c r="H20" s="383"/>
      <c r="I20" s="380"/>
    </row>
    <row r="21" spans="1:9" s="381" customFormat="1" ht="16.2" x14ac:dyDescent="0.3">
      <c r="A21" s="380"/>
      <c r="B21" s="376" t="s">
        <v>198</v>
      </c>
      <c r="C21" s="377" t="s">
        <v>211</v>
      </c>
      <c r="D21" s="373"/>
      <c r="E21" s="373" t="s">
        <v>0</v>
      </c>
      <c r="F21" s="384"/>
      <c r="G21" s="385" t="s">
        <v>212</v>
      </c>
      <c r="H21" s="385"/>
      <c r="I21" s="380"/>
    </row>
    <row r="22" spans="1:9" s="381" customFormat="1" x14ac:dyDescent="0.3">
      <c r="A22" s="380"/>
      <c r="B22" s="376" t="s">
        <v>198</v>
      </c>
      <c r="C22" s="377" t="s">
        <v>213</v>
      </c>
      <c r="D22" s="373"/>
      <c r="E22" s="373" t="s">
        <v>0</v>
      </c>
      <c r="F22" s="384"/>
      <c r="G22" s="386" t="s">
        <v>212</v>
      </c>
      <c r="H22" s="386"/>
      <c r="I22" s="380"/>
    </row>
    <row r="23" spans="1:9" s="378" customFormat="1" x14ac:dyDescent="0.25">
      <c r="A23" s="375"/>
      <c r="B23" s="376" t="s">
        <v>198</v>
      </c>
      <c r="C23" s="377" t="s">
        <v>214</v>
      </c>
      <c r="D23" s="373"/>
      <c r="E23" s="373" t="s">
        <v>0</v>
      </c>
      <c r="F23" s="563"/>
      <c r="G23" s="563"/>
      <c r="H23" s="563"/>
      <c r="I23" s="375"/>
    </row>
    <row r="24" spans="1:9" s="378" customFormat="1" x14ac:dyDescent="0.25">
      <c r="A24" s="375"/>
      <c r="B24" s="373"/>
      <c r="C24" s="373"/>
      <c r="D24" s="373"/>
      <c r="E24" s="373"/>
      <c r="F24" s="373"/>
      <c r="G24" s="373"/>
      <c r="H24" s="374"/>
      <c r="I24" s="375"/>
    </row>
    <row r="25" spans="1:9" s="378" customFormat="1" x14ac:dyDescent="0.25">
      <c r="A25" s="375"/>
      <c r="B25" s="373" t="s">
        <v>215</v>
      </c>
      <c r="C25" s="373"/>
      <c r="D25" s="373"/>
      <c r="E25" s="373"/>
      <c r="F25" s="373"/>
      <c r="G25" s="373"/>
      <c r="H25" s="374"/>
      <c r="I25" s="375"/>
    </row>
    <row r="26" spans="1:9" x14ac:dyDescent="0.25">
      <c r="A26" s="369"/>
      <c r="B26" s="376" t="s">
        <v>198</v>
      </c>
      <c r="C26" s="565" t="s">
        <v>216</v>
      </c>
      <c r="D26" s="565"/>
      <c r="E26" s="373" t="s">
        <v>0</v>
      </c>
      <c r="F26" s="387"/>
      <c r="G26" s="386" t="s">
        <v>212</v>
      </c>
      <c r="H26" s="386"/>
      <c r="I26" s="369"/>
    </row>
    <row r="27" spans="1:9" x14ac:dyDescent="0.25">
      <c r="A27" s="369"/>
      <c r="B27" s="388"/>
      <c r="C27" s="389"/>
      <c r="D27" s="389"/>
      <c r="E27" s="373"/>
      <c r="F27" s="390"/>
      <c r="G27" s="390"/>
      <c r="H27" s="390"/>
      <c r="I27" s="369"/>
    </row>
    <row r="28" spans="1:9" x14ac:dyDescent="0.25">
      <c r="A28" s="369"/>
      <c r="B28" s="388" t="s">
        <v>217</v>
      </c>
      <c r="C28" s="389"/>
      <c r="D28" s="389"/>
      <c r="E28" s="373"/>
      <c r="F28" s="390"/>
      <c r="G28" s="390"/>
      <c r="H28" s="390"/>
      <c r="I28" s="369"/>
    </row>
    <row r="29" spans="1:9" x14ac:dyDescent="0.25">
      <c r="A29" s="369"/>
      <c r="B29" s="373"/>
      <c r="C29" s="373"/>
      <c r="D29" s="373"/>
      <c r="E29" s="373"/>
      <c r="F29" s="373"/>
      <c r="G29" s="373"/>
      <c r="H29" s="374"/>
      <c r="I29" s="369"/>
    </row>
    <row r="30" spans="1:9" s="381" customFormat="1" ht="27.6" x14ac:dyDescent="0.3">
      <c r="A30" s="380"/>
      <c r="B30" s="566" t="s">
        <v>218</v>
      </c>
      <c r="C30" s="566"/>
      <c r="D30" s="566"/>
      <c r="E30" s="566"/>
      <c r="F30" s="391" t="s">
        <v>219</v>
      </c>
      <c r="G30" s="392" t="s">
        <v>220</v>
      </c>
      <c r="H30" s="392" t="s">
        <v>221</v>
      </c>
      <c r="I30" s="380"/>
    </row>
    <row r="31" spans="1:9" s="396" customFormat="1" ht="14.4" x14ac:dyDescent="0.3">
      <c r="A31" s="393"/>
      <c r="B31" s="394" t="s">
        <v>222</v>
      </c>
      <c r="C31" s="558" t="s">
        <v>223</v>
      </c>
      <c r="D31" s="559"/>
      <c r="E31" s="560"/>
      <c r="F31" s="395" t="s">
        <v>224</v>
      </c>
      <c r="G31" s="394" t="s">
        <v>225</v>
      </c>
      <c r="H31" s="394" t="s">
        <v>226</v>
      </c>
      <c r="I31" s="393"/>
    </row>
    <row r="32" spans="1:9" s="381" customFormat="1" x14ac:dyDescent="0.3">
      <c r="A32" s="380"/>
      <c r="B32" s="397" t="s">
        <v>227</v>
      </c>
      <c r="C32" s="548" t="s">
        <v>228</v>
      </c>
      <c r="D32" s="548"/>
      <c r="E32" s="548"/>
      <c r="F32" s="398"/>
      <c r="G32" s="399"/>
      <c r="H32" s="399"/>
      <c r="I32" s="380"/>
    </row>
    <row r="33" spans="1:10" s="381" customFormat="1" ht="20.100000000000001" customHeight="1" x14ac:dyDescent="0.3">
      <c r="A33" s="380"/>
      <c r="B33" s="400"/>
      <c r="C33" s="401">
        <v>1</v>
      </c>
      <c r="D33" s="402" t="str">
        <f>'FORM 1.9'!D8</f>
        <v>Selat Karet</v>
      </c>
      <c r="E33" s="403"/>
      <c r="F33" s="404" t="s">
        <v>259</v>
      </c>
      <c r="G33" s="405">
        <f>'FORM 1.9'!F26</f>
        <v>40067875.009999998</v>
      </c>
      <c r="H33" s="406">
        <f>'FORM 1.9'!G26/100</f>
        <v>0.3031786688704658</v>
      </c>
      <c r="I33" s="380"/>
      <c r="J33" s="407"/>
    </row>
    <row r="34" spans="1:10" s="381" customFormat="1" ht="20.100000000000001" customHeight="1" x14ac:dyDescent="0.3">
      <c r="A34" s="380"/>
      <c r="B34" s="400"/>
      <c r="C34" s="401">
        <v>2</v>
      </c>
      <c r="D34" s="402" t="s">
        <v>231</v>
      </c>
      <c r="E34" s="403"/>
      <c r="F34" s="404" t="s">
        <v>229</v>
      </c>
      <c r="G34" s="405" t="s">
        <v>229</v>
      </c>
      <c r="H34" s="406" t="s">
        <v>230</v>
      </c>
      <c r="I34" s="380"/>
    </row>
    <row r="35" spans="1:10" s="381" customFormat="1" ht="20.100000000000001" customHeight="1" x14ac:dyDescent="0.3">
      <c r="A35" s="380"/>
      <c r="B35" s="400"/>
      <c r="C35" s="401">
        <v>3</v>
      </c>
      <c r="D35" s="402" t="s">
        <v>231</v>
      </c>
      <c r="E35" s="403"/>
      <c r="F35" s="404"/>
      <c r="G35" s="405"/>
      <c r="H35" s="406"/>
      <c r="I35" s="380"/>
    </row>
    <row r="36" spans="1:10" s="381" customFormat="1" ht="20.100000000000001" customHeight="1" x14ac:dyDescent="0.3">
      <c r="A36" s="380"/>
      <c r="B36" s="400"/>
      <c r="C36" s="401" t="s">
        <v>229</v>
      </c>
      <c r="D36" s="402" t="s">
        <v>232</v>
      </c>
      <c r="E36" s="403"/>
      <c r="F36" s="404"/>
      <c r="G36" s="405"/>
      <c r="H36" s="406"/>
      <c r="I36" s="380"/>
    </row>
    <row r="37" spans="1:10" s="381" customFormat="1" ht="20.100000000000001" customHeight="1" x14ac:dyDescent="0.3">
      <c r="A37" s="380"/>
      <c r="B37" s="400"/>
      <c r="C37" s="549" t="s">
        <v>233</v>
      </c>
      <c r="D37" s="549"/>
      <c r="E37" s="549"/>
      <c r="F37" s="404" t="s">
        <v>229</v>
      </c>
      <c r="G37" s="431">
        <f>G33</f>
        <v>40067875.009999998</v>
      </c>
      <c r="H37" s="406">
        <f>H33</f>
        <v>0.3031786688704658</v>
      </c>
      <c r="I37" s="380"/>
      <c r="J37" s="408"/>
    </row>
    <row r="38" spans="1:10" s="381" customFormat="1" ht="20.100000000000001" customHeight="1" x14ac:dyDescent="0.3">
      <c r="A38" s="380"/>
      <c r="B38" s="409" t="s">
        <v>234</v>
      </c>
      <c r="C38" s="550" t="s">
        <v>235</v>
      </c>
      <c r="D38" s="551"/>
      <c r="E38" s="552"/>
      <c r="F38" s="404" t="s">
        <v>229</v>
      </c>
      <c r="G38" s="431">
        <f>Soal!C30</f>
        <v>100000</v>
      </c>
      <c r="H38" s="553"/>
      <c r="I38" s="380"/>
      <c r="J38" s="408"/>
    </row>
    <row r="39" spans="1:10" s="381" customFormat="1" ht="20.100000000000001" customHeight="1" x14ac:dyDescent="0.3">
      <c r="A39" s="380"/>
      <c r="B39" s="409" t="s">
        <v>236</v>
      </c>
      <c r="C39" s="550" t="s">
        <v>237</v>
      </c>
      <c r="D39" s="551"/>
      <c r="E39" s="552"/>
      <c r="F39" s="404" t="s">
        <v>229</v>
      </c>
      <c r="G39" s="431">
        <f>Soal!C31</f>
        <v>1000000</v>
      </c>
      <c r="H39" s="553"/>
      <c r="I39" s="380"/>
      <c r="J39" s="408"/>
    </row>
    <row r="40" spans="1:10" s="381" customFormat="1" ht="20.100000000000001" customHeight="1" x14ac:dyDescent="0.3">
      <c r="A40" s="380"/>
      <c r="B40" s="555" t="s">
        <v>238</v>
      </c>
      <c r="C40" s="556"/>
      <c r="D40" s="556"/>
      <c r="E40" s="557"/>
      <c r="F40" s="404" t="s">
        <v>229</v>
      </c>
      <c r="G40" s="431">
        <f>G37+G38+G39</f>
        <v>41167875.009999998</v>
      </c>
      <c r="H40" s="554"/>
      <c r="I40" s="380"/>
      <c r="J40" s="408"/>
    </row>
    <row r="41" spans="1:10" x14ac:dyDescent="0.25">
      <c r="A41" s="369"/>
      <c r="B41" s="369"/>
      <c r="C41" s="369"/>
      <c r="D41" s="369"/>
      <c r="E41" s="369"/>
      <c r="F41" s="369"/>
      <c r="G41" s="369"/>
      <c r="H41" s="372"/>
      <c r="I41" s="369"/>
    </row>
    <row r="42" spans="1:10" ht="42.75" customHeight="1" x14ac:dyDescent="0.25">
      <c r="A42" s="369"/>
      <c r="B42" s="547" t="s">
        <v>239</v>
      </c>
      <c r="C42" s="547"/>
      <c r="D42" s="547"/>
      <c r="E42" s="547"/>
      <c r="F42" s="547"/>
      <c r="G42" s="547"/>
      <c r="H42" s="547"/>
      <c r="I42" s="369"/>
    </row>
    <row r="43" spans="1:10" x14ac:dyDescent="0.25">
      <c r="A43" s="369"/>
      <c r="B43" s="369"/>
      <c r="C43" s="369"/>
      <c r="D43" s="369"/>
      <c r="E43" s="369"/>
      <c r="F43" s="369"/>
      <c r="G43" s="369"/>
      <c r="H43" s="372"/>
      <c r="I43" s="369"/>
    </row>
    <row r="44" spans="1:10" ht="14.4" x14ac:dyDescent="0.3">
      <c r="A44" s="369"/>
      <c r="B44" s="410" t="s">
        <v>240</v>
      </c>
      <c r="C44" s="411"/>
      <c r="D44" s="411"/>
      <c r="E44" s="375"/>
      <c r="F44" s="375"/>
      <c r="G44" s="375"/>
      <c r="H44" s="372"/>
      <c r="I44" s="369"/>
    </row>
    <row r="45" spans="1:10" ht="14.4" x14ac:dyDescent="0.3">
      <c r="A45" s="369"/>
      <c r="B45" s="410" t="s">
        <v>241</v>
      </c>
      <c r="C45" s="410"/>
      <c r="D45" s="410"/>
      <c r="E45" s="369"/>
      <c r="F45" s="369"/>
      <c r="G45" s="369"/>
      <c r="H45" s="372"/>
      <c r="I45" s="369"/>
    </row>
    <row r="46" spans="1:10" x14ac:dyDescent="0.25">
      <c r="A46" s="369"/>
      <c r="B46" s="369"/>
      <c r="C46" s="369"/>
      <c r="D46" s="369"/>
      <c r="E46" s="369"/>
      <c r="F46" s="369"/>
      <c r="G46" s="369"/>
      <c r="H46" s="372"/>
      <c r="I46" s="369"/>
    </row>
    <row r="47" spans="1:10" x14ac:dyDescent="0.25">
      <c r="A47" s="369"/>
      <c r="B47" s="369"/>
      <c r="C47" s="369"/>
      <c r="D47" s="369"/>
      <c r="E47" s="369"/>
      <c r="F47" s="369"/>
      <c r="G47" s="369"/>
      <c r="H47" s="372"/>
      <c r="I47" s="369"/>
    </row>
    <row r="48" spans="1:10" x14ac:dyDescent="0.25">
      <c r="A48" s="369"/>
      <c r="B48" s="369"/>
      <c r="C48" s="369"/>
      <c r="D48" s="369"/>
      <c r="E48" s="369"/>
      <c r="F48" s="369"/>
      <c r="G48" s="369"/>
      <c r="H48" s="372"/>
      <c r="I48" s="369"/>
    </row>
    <row r="49" spans="1:9" x14ac:dyDescent="0.25">
      <c r="A49" s="369"/>
      <c r="B49" s="369"/>
      <c r="C49" s="369"/>
      <c r="D49" s="369"/>
      <c r="E49" s="369"/>
      <c r="F49" s="369"/>
      <c r="G49" s="369"/>
      <c r="H49" s="372"/>
      <c r="I49" s="369"/>
    </row>
    <row r="50" spans="1:9" x14ac:dyDescent="0.25">
      <c r="A50" s="369"/>
      <c r="B50" s="369"/>
      <c r="C50" s="369"/>
      <c r="D50" s="369"/>
      <c r="E50" s="369"/>
      <c r="F50" s="369"/>
      <c r="G50" s="369"/>
      <c r="H50" s="372"/>
      <c r="I50" s="369"/>
    </row>
    <row r="51" spans="1:9" x14ac:dyDescent="0.25">
      <c r="A51" s="369"/>
      <c r="B51" s="369"/>
      <c r="C51" s="369"/>
      <c r="D51" s="369"/>
      <c r="E51" s="369"/>
      <c r="F51" s="369"/>
      <c r="G51" s="369"/>
      <c r="H51" s="372"/>
      <c r="I51" s="369"/>
    </row>
    <row r="52" spans="1:9" ht="14.4" x14ac:dyDescent="0.3">
      <c r="A52" s="369"/>
      <c r="B52" s="412" t="s">
        <v>242</v>
      </c>
      <c r="C52" s="410"/>
      <c r="D52" s="410"/>
      <c r="E52" s="410"/>
      <c r="F52" s="410"/>
      <c r="G52" s="369"/>
      <c r="H52" s="372"/>
      <c r="I52" s="369"/>
    </row>
    <row r="53" spans="1:9" ht="14.4" x14ac:dyDescent="0.3">
      <c r="A53" s="369"/>
      <c r="B53" s="410" t="s">
        <v>243</v>
      </c>
      <c r="C53" s="410"/>
      <c r="D53" s="410"/>
      <c r="E53" s="410"/>
      <c r="F53" s="410"/>
      <c r="G53" s="369"/>
      <c r="H53" s="372"/>
      <c r="I53" s="369"/>
    </row>
    <row r="54" spans="1:9" x14ac:dyDescent="0.25">
      <c r="A54" s="369"/>
      <c r="B54" s="369"/>
      <c r="C54" s="369"/>
      <c r="D54" s="369"/>
      <c r="E54" s="369"/>
      <c r="F54" s="369"/>
      <c r="G54" s="369"/>
      <c r="H54" s="372"/>
      <c r="I54" s="369"/>
    </row>
    <row r="55" spans="1:9" x14ac:dyDescent="0.25">
      <c r="A55" s="369"/>
      <c r="B55" s="369"/>
      <c r="C55" s="369"/>
      <c r="D55" s="369"/>
      <c r="E55" s="369"/>
      <c r="F55" s="369"/>
      <c r="G55" s="369"/>
      <c r="H55" s="372"/>
      <c r="I55" s="369"/>
    </row>
    <row r="56" spans="1:9" x14ac:dyDescent="0.25">
      <c r="A56" s="369"/>
      <c r="B56" s="413"/>
      <c r="C56" s="369"/>
      <c r="D56" s="369"/>
      <c r="E56" s="369"/>
      <c r="F56" s="369"/>
      <c r="G56" s="369"/>
      <c r="H56" s="372"/>
      <c r="I56" s="369"/>
    </row>
    <row r="57" spans="1:9" x14ac:dyDescent="0.25">
      <c r="A57" s="369"/>
      <c r="B57" s="376"/>
      <c r="C57" s="369"/>
      <c r="D57" s="369"/>
      <c r="E57" s="369"/>
      <c r="F57" s="369"/>
      <c r="G57" s="369"/>
      <c r="H57" s="372"/>
      <c r="I57" s="369"/>
    </row>
    <row r="58" spans="1:9" x14ac:dyDescent="0.25">
      <c r="A58" s="369"/>
      <c r="B58" s="376"/>
      <c r="C58" s="414"/>
      <c r="D58" s="369"/>
      <c r="E58" s="369"/>
      <c r="F58" s="369"/>
      <c r="G58" s="369"/>
      <c r="H58" s="372"/>
      <c r="I58" s="369"/>
    </row>
    <row r="59" spans="1:9" x14ac:dyDescent="0.25">
      <c r="A59" s="369"/>
      <c r="B59" s="376"/>
      <c r="C59" s="414"/>
      <c r="D59" s="369"/>
      <c r="E59" s="369"/>
      <c r="F59" s="369"/>
      <c r="G59" s="369"/>
      <c r="H59" s="372"/>
      <c r="I59" s="369"/>
    </row>
    <row r="60" spans="1:9" x14ac:dyDescent="0.25">
      <c r="A60" s="369"/>
      <c r="B60" s="376"/>
      <c r="C60" s="414"/>
      <c r="D60" s="369"/>
      <c r="E60" s="369"/>
      <c r="F60" s="369"/>
      <c r="G60" s="369"/>
      <c r="H60" s="372"/>
      <c r="I60" s="369"/>
    </row>
    <row r="61" spans="1:9" x14ac:dyDescent="0.25">
      <c r="A61" s="369"/>
      <c r="B61" s="376"/>
      <c r="C61" s="414"/>
      <c r="D61" s="369"/>
      <c r="E61" s="369"/>
      <c r="F61" s="369"/>
      <c r="G61" s="369"/>
      <c r="H61" s="372"/>
      <c r="I61" s="369"/>
    </row>
    <row r="62" spans="1:9" x14ac:dyDescent="0.25">
      <c r="A62" s="369"/>
      <c r="B62" s="376"/>
      <c r="C62" s="414"/>
      <c r="D62" s="369"/>
      <c r="E62" s="369"/>
      <c r="F62" s="369"/>
      <c r="G62" s="369"/>
      <c r="H62" s="372"/>
      <c r="I62" s="369"/>
    </row>
    <row r="63" spans="1:9" x14ac:dyDescent="0.25">
      <c r="A63" s="369"/>
      <c r="B63" s="376"/>
      <c r="C63" s="414"/>
      <c r="D63" s="369"/>
      <c r="E63" s="369"/>
      <c r="F63" s="369"/>
      <c r="G63" s="369"/>
      <c r="H63" s="372"/>
      <c r="I63" s="369"/>
    </row>
    <row r="64" spans="1:9" x14ac:dyDescent="0.25">
      <c r="A64" s="369"/>
      <c r="B64" s="376"/>
      <c r="C64" s="414"/>
      <c r="D64" s="369"/>
      <c r="E64" s="369"/>
      <c r="F64" s="369"/>
      <c r="G64" s="369"/>
      <c r="H64" s="372"/>
      <c r="I64" s="369"/>
    </row>
    <row r="65" spans="1:9" x14ac:dyDescent="0.25">
      <c r="A65" s="369"/>
      <c r="B65" s="376"/>
      <c r="C65" s="414"/>
      <c r="D65" s="369"/>
      <c r="E65" s="369"/>
      <c r="F65" s="369"/>
      <c r="G65" s="369"/>
      <c r="H65" s="372"/>
      <c r="I65" s="369"/>
    </row>
    <row r="66" spans="1:9" x14ac:dyDescent="0.25">
      <c r="A66" s="369"/>
      <c r="B66" s="376"/>
      <c r="C66" s="414"/>
      <c r="D66" s="369"/>
      <c r="E66" s="369"/>
      <c r="F66" s="369"/>
      <c r="G66" s="369"/>
      <c r="H66" s="372"/>
      <c r="I66" s="369"/>
    </row>
    <row r="67" spans="1:9" x14ac:dyDescent="0.25">
      <c r="A67" s="369"/>
      <c r="B67" s="376"/>
      <c r="C67" s="369"/>
      <c r="D67" s="369"/>
      <c r="E67" s="369"/>
      <c r="F67" s="369"/>
      <c r="G67" s="369"/>
      <c r="H67" s="372"/>
      <c r="I67" s="369"/>
    </row>
    <row r="68" spans="1:9" x14ac:dyDescent="0.25">
      <c r="A68" s="369"/>
      <c r="B68" s="376"/>
      <c r="C68" s="415"/>
      <c r="D68" s="369"/>
      <c r="E68" s="369"/>
      <c r="F68" s="369"/>
      <c r="G68" s="369"/>
      <c r="H68" s="372"/>
      <c r="I68" s="369"/>
    </row>
    <row r="69" spans="1:9" x14ac:dyDescent="0.25">
      <c r="A69" s="369"/>
      <c r="B69" s="376"/>
      <c r="C69" s="415"/>
      <c r="D69" s="369"/>
      <c r="E69" s="369"/>
      <c r="F69" s="369"/>
      <c r="G69" s="369"/>
      <c r="H69" s="372"/>
      <c r="I69" s="369"/>
    </row>
    <row r="70" spans="1:9" x14ac:dyDescent="0.25">
      <c r="A70" s="369"/>
      <c r="B70" s="376"/>
      <c r="C70" s="415"/>
      <c r="D70" s="369"/>
      <c r="E70" s="369"/>
      <c r="F70" s="369"/>
      <c r="G70" s="369"/>
      <c r="H70" s="372"/>
      <c r="I70" s="369"/>
    </row>
    <row r="71" spans="1:9" x14ac:dyDescent="0.25">
      <c r="A71" s="369"/>
      <c r="B71" s="376"/>
      <c r="C71" s="415"/>
      <c r="D71" s="369"/>
      <c r="E71" s="369"/>
      <c r="F71" s="369"/>
      <c r="G71" s="369"/>
      <c r="H71" s="372"/>
      <c r="I71" s="369"/>
    </row>
    <row r="72" spans="1:9" x14ac:dyDescent="0.25">
      <c r="A72" s="369"/>
      <c r="B72" s="376"/>
      <c r="C72" s="369"/>
      <c r="D72" s="369"/>
      <c r="E72" s="369"/>
      <c r="F72" s="369"/>
      <c r="G72" s="369"/>
      <c r="H72" s="372"/>
      <c r="I72" s="369"/>
    </row>
    <row r="73" spans="1:9" x14ac:dyDescent="0.25">
      <c r="A73" s="369"/>
      <c r="B73" s="376"/>
      <c r="C73" s="369"/>
      <c r="D73" s="369"/>
      <c r="E73" s="369"/>
      <c r="F73" s="369"/>
      <c r="G73" s="369"/>
      <c r="H73" s="372"/>
      <c r="I73" s="369"/>
    </row>
    <row r="74" spans="1:9" x14ac:dyDescent="0.25">
      <c r="A74" s="369"/>
      <c r="B74" s="376"/>
      <c r="C74" s="369"/>
      <c r="D74" s="369"/>
      <c r="E74" s="369"/>
      <c r="F74" s="369"/>
      <c r="G74" s="369"/>
      <c r="H74" s="372"/>
      <c r="I74" s="369"/>
    </row>
    <row r="75" spans="1:9" x14ac:dyDescent="0.25">
      <c r="A75" s="369"/>
      <c r="B75" s="376"/>
      <c r="C75" s="369"/>
      <c r="D75" s="369"/>
      <c r="E75" s="369"/>
      <c r="F75" s="369"/>
      <c r="G75" s="369"/>
      <c r="H75" s="372"/>
      <c r="I75" s="369"/>
    </row>
    <row r="76" spans="1:9" x14ac:dyDescent="0.25">
      <c r="A76" s="369"/>
      <c r="B76" s="376"/>
      <c r="C76" s="369"/>
      <c r="D76" s="369"/>
      <c r="E76" s="369"/>
      <c r="F76" s="369"/>
      <c r="G76" s="369"/>
      <c r="H76" s="372"/>
      <c r="I76" s="369"/>
    </row>
    <row r="77" spans="1:9" x14ac:dyDescent="0.25">
      <c r="A77" s="369"/>
      <c r="B77" s="376"/>
      <c r="C77" s="369"/>
      <c r="D77" s="369"/>
      <c r="E77" s="369"/>
      <c r="F77" s="369"/>
      <c r="G77" s="369"/>
      <c r="H77" s="372"/>
      <c r="I77" s="369"/>
    </row>
    <row r="78" spans="1:9" x14ac:dyDescent="0.25">
      <c r="A78" s="369"/>
      <c r="B78" s="376"/>
      <c r="C78" s="369"/>
      <c r="D78" s="416"/>
      <c r="E78" s="416"/>
      <c r="F78" s="416"/>
      <c r="G78" s="416"/>
      <c r="H78" s="416"/>
      <c r="I78" s="389"/>
    </row>
    <row r="79" spans="1:9" x14ac:dyDescent="0.25">
      <c r="A79" s="369"/>
      <c r="B79" s="376"/>
      <c r="C79" s="369"/>
      <c r="D79" s="369"/>
      <c r="E79" s="369"/>
      <c r="F79" s="369"/>
      <c r="G79" s="369"/>
      <c r="H79" s="372"/>
      <c r="I79" s="369"/>
    </row>
    <row r="80" spans="1:9" x14ac:dyDescent="0.25">
      <c r="A80" s="369"/>
      <c r="B80" s="376"/>
      <c r="C80" s="369"/>
      <c r="D80" s="369"/>
      <c r="E80" s="369"/>
      <c r="F80" s="369"/>
      <c r="G80" s="369"/>
      <c r="H80" s="372"/>
      <c r="I80" s="369"/>
    </row>
    <row r="81" spans="1:9" x14ac:dyDescent="0.25">
      <c r="A81" s="369"/>
      <c r="B81" s="376"/>
      <c r="C81" s="369"/>
      <c r="D81" s="369"/>
      <c r="E81" s="369"/>
      <c r="F81" s="369"/>
      <c r="G81" s="369"/>
      <c r="H81" s="372"/>
      <c r="I81" s="369"/>
    </row>
    <row r="82" spans="1:9" x14ac:dyDescent="0.25">
      <c r="A82" s="369"/>
      <c r="B82" s="376"/>
      <c r="C82" s="369"/>
      <c r="D82" s="369"/>
      <c r="E82" s="369"/>
      <c r="F82" s="369"/>
      <c r="G82" s="369"/>
      <c r="H82" s="372"/>
      <c r="I82" s="369"/>
    </row>
    <row r="84" spans="1:9" x14ac:dyDescent="0.25">
      <c r="B84" s="370"/>
      <c r="C84" s="370"/>
      <c r="D84" s="370"/>
      <c r="E84" s="370"/>
      <c r="F84" s="370"/>
      <c r="G84" s="370"/>
      <c r="H84" s="417"/>
    </row>
    <row r="85" spans="1:9" x14ac:dyDescent="0.25">
      <c r="B85" s="418" t="s">
        <v>244</v>
      </c>
      <c r="C85" s="370"/>
      <c r="D85" s="370"/>
      <c r="E85" s="370"/>
      <c r="F85" s="370"/>
      <c r="G85" s="370"/>
      <c r="H85" s="417"/>
    </row>
    <row r="86" spans="1:9" x14ac:dyDescent="0.25">
      <c r="B86" s="370"/>
      <c r="C86" s="370"/>
      <c r="D86" s="370"/>
      <c r="E86" s="370"/>
      <c r="F86" s="370"/>
      <c r="G86" s="370"/>
      <c r="H86" s="417"/>
    </row>
    <row r="87" spans="1:9" x14ac:dyDescent="0.25">
      <c r="B87" s="370"/>
      <c r="C87" s="370"/>
      <c r="D87" s="419" t="s">
        <v>245</v>
      </c>
      <c r="E87" s="420"/>
      <c r="F87" s="420"/>
      <c r="G87" s="421">
        <v>0</v>
      </c>
      <c r="H87" s="417"/>
    </row>
    <row r="88" spans="1:9" x14ac:dyDescent="0.25">
      <c r="B88" s="370"/>
      <c r="C88" s="370"/>
      <c r="D88" s="422"/>
      <c r="E88" s="423"/>
      <c r="F88" s="423"/>
      <c r="G88" s="424">
        <v>0.05</v>
      </c>
      <c r="H88" s="417"/>
    </row>
    <row r="89" spans="1:9" x14ac:dyDescent="0.25">
      <c r="B89" s="370"/>
      <c r="C89" s="370"/>
      <c r="D89" s="422"/>
      <c r="E89" s="423"/>
      <c r="F89" s="423"/>
      <c r="G89" s="424">
        <v>0.1</v>
      </c>
      <c r="H89" s="417"/>
    </row>
    <row r="90" spans="1:9" x14ac:dyDescent="0.25">
      <c r="B90" s="370"/>
      <c r="C90" s="370"/>
      <c r="D90" s="425"/>
      <c r="E90" s="426"/>
      <c r="F90" s="426"/>
      <c r="G90" s="427">
        <v>0.15</v>
      </c>
      <c r="H90" s="417"/>
    </row>
    <row r="91" spans="1:9" x14ac:dyDescent="0.25">
      <c r="B91" s="370"/>
      <c r="C91" s="370"/>
      <c r="D91" s="370"/>
      <c r="E91" s="370"/>
      <c r="F91" s="370"/>
      <c r="G91" s="370"/>
      <c r="H91" s="417"/>
    </row>
    <row r="92" spans="1:9" x14ac:dyDescent="0.25">
      <c r="B92" s="370"/>
      <c r="C92" s="370"/>
      <c r="D92" s="370"/>
      <c r="E92" s="370"/>
      <c r="F92" s="370"/>
      <c r="G92" s="370"/>
      <c r="H92" s="417"/>
    </row>
    <row r="93" spans="1:9" x14ac:dyDescent="0.25">
      <c r="B93" s="370"/>
      <c r="C93" s="370"/>
      <c r="D93" s="419" t="s">
        <v>246</v>
      </c>
      <c r="E93" s="419"/>
      <c r="F93" s="419"/>
      <c r="G93" s="428" t="s">
        <v>247</v>
      </c>
      <c r="H93" s="429">
        <v>0.6</v>
      </c>
    </row>
    <row r="94" spans="1:9" x14ac:dyDescent="0.25">
      <c r="B94" s="370"/>
      <c r="C94" s="370"/>
      <c r="D94" s="422"/>
      <c r="E94" s="422"/>
      <c r="F94" s="422"/>
      <c r="G94" s="428" t="s">
        <v>248</v>
      </c>
      <c r="H94" s="429">
        <v>0.15</v>
      </c>
    </row>
    <row r="95" spans="1:9" x14ac:dyDescent="0.25">
      <c r="B95" s="370"/>
      <c r="C95" s="370"/>
      <c r="D95" s="422"/>
      <c r="E95" s="422"/>
      <c r="F95" s="422"/>
      <c r="G95" s="428" t="s">
        <v>249</v>
      </c>
      <c r="H95" s="429">
        <v>0.5</v>
      </c>
    </row>
    <row r="96" spans="1:9" x14ac:dyDescent="0.25">
      <c r="B96" s="370"/>
      <c r="C96" s="370"/>
      <c r="D96" s="422"/>
      <c r="E96" s="422"/>
      <c r="F96" s="422"/>
      <c r="G96" s="428" t="s">
        <v>250</v>
      </c>
      <c r="H96" s="429">
        <v>0.35</v>
      </c>
    </row>
    <row r="97" spans="2:8" x14ac:dyDescent="0.25">
      <c r="B97" s="370"/>
      <c r="C97" s="370"/>
      <c r="D97" s="422"/>
      <c r="E97" s="422"/>
      <c r="F97" s="422"/>
      <c r="G97" s="428" t="s">
        <v>251</v>
      </c>
      <c r="H97" s="429">
        <v>0.6</v>
      </c>
    </row>
    <row r="98" spans="2:8" x14ac:dyDescent="0.25">
      <c r="B98" s="370"/>
      <c r="C98" s="370"/>
      <c r="D98" s="422"/>
      <c r="E98" s="422"/>
      <c r="F98" s="422"/>
      <c r="G98" s="428" t="s">
        <v>252</v>
      </c>
      <c r="H98" s="429">
        <v>0.4</v>
      </c>
    </row>
    <row r="99" spans="2:8" x14ac:dyDescent="0.25">
      <c r="B99" s="370"/>
      <c r="C99" s="370"/>
      <c r="D99" s="422"/>
      <c r="E99" s="422"/>
      <c r="F99" s="422"/>
      <c r="G99" s="428" t="s">
        <v>253</v>
      </c>
      <c r="H99" s="429">
        <v>0.5</v>
      </c>
    </row>
    <row r="100" spans="2:8" x14ac:dyDescent="0.25">
      <c r="B100" s="370"/>
      <c r="C100" s="370"/>
      <c r="D100" s="422"/>
      <c r="E100" s="422"/>
      <c r="F100" s="422"/>
      <c r="G100" s="428" t="s">
        <v>254</v>
      </c>
      <c r="H100" s="429">
        <v>0.35</v>
      </c>
    </row>
    <row r="101" spans="2:8" x14ac:dyDescent="0.25">
      <c r="B101" s="370"/>
      <c r="C101" s="370"/>
      <c r="D101" s="422"/>
      <c r="E101" s="422"/>
      <c r="F101" s="422"/>
      <c r="G101" s="428" t="s">
        <v>255</v>
      </c>
      <c r="H101" s="429">
        <v>0.75</v>
      </c>
    </row>
    <row r="102" spans="2:8" x14ac:dyDescent="0.25">
      <c r="B102" s="370"/>
      <c r="C102" s="370"/>
      <c r="D102" s="422"/>
      <c r="E102" s="422"/>
      <c r="F102" s="422"/>
      <c r="G102" s="428" t="s">
        <v>256</v>
      </c>
      <c r="H102" s="429">
        <v>0.8</v>
      </c>
    </row>
    <row r="103" spans="2:8" x14ac:dyDescent="0.25">
      <c r="B103" s="370"/>
      <c r="C103" s="370"/>
      <c r="D103" s="425"/>
      <c r="E103" s="425"/>
      <c r="F103" s="425"/>
      <c r="G103" s="428" t="s">
        <v>257</v>
      </c>
      <c r="H103" s="429">
        <v>0.4</v>
      </c>
    </row>
    <row r="104" spans="2:8" x14ac:dyDescent="0.25">
      <c r="B104" s="370"/>
      <c r="C104" s="370"/>
      <c r="D104" s="370"/>
      <c r="E104" s="370"/>
      <c r="F104" s="370"/>
      <c r="G104" s="370"/>
      <c r="H104" s="417"/>
    </row>
    <row r="105" spans="2:8" x14ac:dyDescent="0.25">
      <c r="B105" s="370"/>
      <c r="C105" s="370"/>
      <c r="D105" s="370"/>
      <c r="E105" s="370"/>
      <c r="F105" s="370"/>
      <c r="G105" s="370"/>
      <c r="H105" s="417"/>
    </row>
    <row r="106" spans="2:8" x14ac:dyDescent="0.25">
      <c r="B106" s="370"/>
      <c r="C106" s="370"/>
      <c r="D106" s="370"/>
      <c r="E106" s="370"/>
      <c r="F106" s="370"/>
      <c r="G106" s="370"/>
      <c r="H106" s="417"/>
    </row>
    <row r="107" spans="2:8" x14ac:dyDescent="0.25">
      <c r="B107" s="370"/>
      <c r="C107" s="370"/>
      <c r="D107" s="370"/>
      <c r="E107" s="370"/>
      <c r="F107" s="370"/>
      <c r="G107" s="370"/>
      <c r="H107" s="417"/>
    </row>
  </sheetData>
  <mergeCells count="25">
    <mergeCell ref="F9:H9"/>
    <mergeCell ref="A1:G1"/>
    <mergeCell ref="B2:H2"/>
    <mergeCell ref="B3:H3"/>
    <mergeCell ref="F7:H7"/>
    <mergeCell ref="F8:H8"/>
    <mergeCell ref="C31:E31"/>
    <mergeCell ref="F10:H10"/>
    <mergeCell ref="F11:H11"/>
    <mergeCell ref="F12:H12"/>
    <mergeCell ref="F13:H13"/>
    <mergeCell ref="F14:H14"/>
    <mergeCell ref="F17:H17"/>
    <mergeCell ref="F18:H18"/>
    <mergeCell ref="F19:H19"/>
    <mergeCell ref="F23:H23"/>
    <mergeCell ref="C26:D26"/>
    <mergeCell ref="B30:E30"/>
    <mergeCell ref="B42:H42"/>
    <mergeCell ref="C32:E32"/>
    <mergeCell ref="C37:E37"/>
    <mergeCell ref="C38:E38"/>
    <mergeCell ref="H38:H40"/>
    <mergeCell ref="C39:E39"/>
    <mergeCell ref="B40:E40"/>
  </mergeCells>
  <dataValidations count="5">
    <dataValidation type="custom" allowBlank="1" showInputMessage="1" showErrorMessage="1" error="TKDN tidak memenuhi batasan yang dipersyaratkan." prompt="Masukkan nilai TKDN jasa" sqref="I34:I36">
      <formula1>I37&gt;=G22</formula1>
    </dataValidation>
    <dataValidation type="custom" showInputMessage="1" showErrorMessage="1" errorTitle="TKDN" error="TKDN tidak memenuhi batasan yang dipersyaratkan." prompt="Masukkan nilai TKDN barang" sqref="I33">
      <formula1>I37&gt;=G22</formula1>
    </dataValidation>
    <dataValidation type="list" allowBlank="1" showInputMessage="1" showErrorMessage="1" error="Pilih jenis komoditas yang sesuai" prompt="Pilih jenis komoditas yang sesuai" sqref="F19:F20 I19:I20">
      <formula1>$G$93:$G$103</formula1>
    </dataValidation>
    <dataValidation type="decimal" allowBlank="1" showInputMessage="1" showErrorMessage="1" error="Masukkan persentase batasan TKDN" sqref="I22">
      <formula1>0</formula1>
      <formula2>100</formula2>
    </dataValidation>
    <dataValidation type="custom" allowBlank="1" showInputMessage="1" showErrorMessage="1" sqref="I37">
      <formula1>I37&gt;=G22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
  <sheetViews>
    <sheetView tabSelected="1" view="pageBreakPreview" zoomScale="90" zoomScaleSheetLayoutView="90" workbookViewId="0">
      <selection activeCell="E28" sqref="E28"/>
    </sheetView>
  </sheetViews>
  <sheetFormatPr defaultRowHeight="14.4" x14ac:dyDescent="0.3"/>
  <cols>
    <col min="1" max="1" width="5.33203125" customWidth="1"/>
    <col min="2" max="2" width="29.33203125" customWidth="1"/>
    <col min="3" max="3" width="2.44140625" customWidth="1"/>
    <col min="4" max="4" width="20.6640625" customWidth="1"/>
    <col min="5" max="5" width="6.6640625" customWidth="1"/>
    <col min="6" max="6" width="20.6640625" customWidth="1"/>
    <col min="7" max="7" width="22.6640625" customWidth="1"/>
    <col min="8" max="8" width="8.6640625" style="99" customWidth="1"/>
    <col min="9" max="9" width="13.109375" customWidth="1"/>
    <col min="10" max="10" width="15.6640625" style="104" customWidth="1"/>
    <col min="11" max="13" width="15.6640625" customWidth="1"/>
    <col min="14" max="14" width="13.33203125" style="281" hidden="1" customWidth="1"/>
    <col min="15" max="15" width="11.109375" style="298" hidden="1" customWidth="1"/>
    <col min="16" max="16" width="12.33203125" style="298" hidden="1" customWidth="1"/>
    <col min="17" max="17" width="18" style="298" hidden="1" customWidth="1"/>
    <col min="18" max="18" width="0" hidden="1" customWidth="1"/>
  </cols>
  <sheetData>
    <row r="1" spans="1:20" ht="16.8" x14ac:dyDescent="0.3">
      <c r="A1" s="437" t="s">
        <v>38</v>
      </c>
      <c r="B1" s="437"/>
      <c r="C1" s="437"/>
      <c r="D1" s="437"/>
      <c r="E1" s="437"/>
      <c r="F1" s="437"/>
      <c r="G1" s="437"/>
      <c r="H1" s="437"/>
      <c r="I1" s="437"/>
      <c r="J1" s="437"/>
      <c r="K1" s="437"/>
      <c r="L1" s="437"/>
      <c r="M1" s="437"/>
    </row>
    <row r="2" spans="1:20" ht="16.8" x14ac:dyDescent="0.3">
      <c r="A2" s="437" t="s">
        <v>40</v>
      </c>
      <c r="B2" s="437"/>
      <c r="C2" s="437"/>
      <c r="D2" s="437"/>
      <c r="E2" s="437"/>
      <c r="F2" s="437"/>
      <c r="G2" s="437"/>
      <c r="H2" s="437"/>
      <c r="I2" s="437"/>
      <c r="J2" s="437"/>
      <c r="K2" s="437"/>
      <c r="L2" s="437"/>
      <c r="M2" s="437"/>
    </row>
    <row r="3" spans="1:20" ht="15" thickBot="1" x14ac:dyDescent="0.35">
      <c r="A3" s="1"/>
      <c r="B3" s="2"/>
      <c r="C3" s="2"/>
      <c r="D3" s="2"/>
      <c r="E3" s="2"/>
      <c r="F3" s="2"/>
      <c r="G3" s="2"/>
      <c r="H3" s="3"/>
      <c r="I3" s="2"/>
      <c r="J3" s="109"/>
      <c r="K3" s="4"/>
      <c r="L3" s="438"/>
      <c r="M3" s="438"/>
    </row>
    <row r="4" spans="1:20" x14ac:dyDescent="0.3">
      <c r="A4" s="5" t="s">
        <v>33</v>
      </c>
      <c r="B4" s="6"/>
      <c r="C4" s="7" t="s">
        <v>0</v>
      </c>
      <c r="D4" s="6" t="str">
        <f>'FORM 1.9'!D6</f>
        <v>PT. Selang Citra Indonesia (SCI)</v>
      </c>
      <c r="E4" s="7"/>
      <c r="F4" s="7"/>
      <c r="G4" s="7"/>
      <c r="H4" s="8"/>
      <c r="I4" s="7"/>
      <c r="J4" s="101"/>
      <c r="K4" s="6"/>
      <c r="L4" s="6"/>
      <c r="M4" s="9"/>
    </row>
    <row r="5" spans="1:20" x14ac:dyDescent="0.3">
      <c r="A5" s="10" t="s">
        <v>35</v>
      </c>
      <c r="B5" s="11"/>
      <c r="C5" s="12" t="s">
        <v>0</v>
      </c>
      <c r="D5" s="11" t="str">
        <f>'FORM 1.9'!D8</f>
        <v>Selat Karet</v>
      </c>
      <c r="E5" s="12"/>
      <c r="F5" s="12"/>
      <c r="G5" s="11"/>
      <c r="H5" s="83"/>
      <c r="I5" s="12"/>
      <c r="J5" s="102"/>
      <c r="K5" s="11"/>
      <c r="L5" s="11"/>
      <c r="M5" s="14"/>
    </row>
    <row r="6" spans="1:20" x14ac:dyDescent="0.3">
      <c r="A6" s="10" t="s">
        <v>34</v>
      </c>
      <c r="B6" s="11"/>
      <c r="C6" s="12" t="s">
        <v>0</v>
      </c>
      <c r="D6" s="11" t="str">
        <f>'FORM 1.9'!D9</f>
        <v>karet sintettic</v>
      </c>
      <c r="E6" s="12"/>
      <c r="F6" s="12"/>
      <c r="G6" s="11"/>
      <c r="H6" s="83"/>
      <c r="I6" s="12"/>
      <c r="J6" s="102"/>
      <c r="K6" s="11"/>
      <c r="L6" s="11"/>
      <c r="M6" s="14"/>
    </row>
    <row r="7" spans="1:20" x14ac:dyDescent="0.3">
      <c r="A7" s="10" t="s">
        <v>36</v>
      </c>
      <c r="B7" s="11"/>
      <c r="C7" s="12" t="s">
        <v>0</v>
      </c>
      <c r="D7" s="11" t="str">
        <f>'FORM 1.9'!D10</f>
        <v>2 inch</v>
      </c>
      <c r="E7" s="12"/>
      <c r="F7" s="12"/>
      <c r="G7" s="11"/>
      <c r="H7" s="83"/>
      <c r="I7" s="12"/>
      <c r="J7" s="102"/>
      <c r="K7" s="11"/>
      <c r="L7" s="11"/>
      <c r="M7" s="14"/>
    </row>
    <row r="8" spans="1:20" x14ac:dyDescent="0.3">
      <c r="A8" s="10" t="s">
        <v>37</v>
      </c>
      <c r="B8" s="11"/>
      <c r="C8" s="12" t="s">
        <v>0</v>
      </c>
      <c r="D8" s="11" t="str">
        <f>'FORM 1.9'!D11</f>
        <v>SNI 35</v>
      </c>
      <c r="E8" s="12"/>
      <c r="F8" s="15"/>
      <c r="G8" s="16"/>
      <c r="H8" s="83"/>
      <c r="I8" s="12"/>
      <c r="J8" s="102"/>
      <c r="K8" s="11"/>
      <c r="L8" s="11"/>
      <c r="M8" s="14"/>
    </row>
    <row r="9" spans="1:20" ht="15" thickBot="1" x14ac:dyDescent="0.35">
      <c r="A9" s="272"/>
      <c r="B9" s="11"/>
      <c r="C9" s="273"/>
      <c r="D9" s="273"/>
      <c r="E9" s="142"/>
      <c r="F9" s="274"/>
      <c r="G9" s="275"/>
      <c r="H9" s="83"/>
      <c r="I9" s="276"/>
      <c r="J9" s="277"/>
      <c r="K9" s="277"/>
      <c r="L9" s="277"/>
      <c r="M9" s="278"/>
    </row>
    <row r="10" spans="1:20" s="279" customFormat="1" ht="22.5" customHeight="1" x14ac:dyDescent="0.3">
      <c r="A10" s="439" t="s">
        <v>1</v>
      </c>
      <c r="B10" s="442" t="s">
        <v>55</v>
      </c>
      <c r="C10" s="442"/>
      <c r="D10" s="445" t="s">
        <v>36</v>
      </c>
      <c r="E10" s="457" t="s">
        <v>27</v>
      </c>
      <c r="F10" s="445" t="s">
        <v>56</v>
      </c>
      <c r="G10" s="448" t="s">
        <v>57</v>
      </c>
      <c r="H10" s="451" t="s">
        <v>58</v>
      </c>
      <c r="I10" s="454" t="s">
        <v>62</v>
      </c>
      <c r="J10" s="454" t="s">
        <v>61</v>
      </c>
      <c r="K10" s="461" t="s">
        <v>32</v>
      </c>
      <c r="L10" s="461"/>
      <c r="M10" s="462"/>
      <c r="N10" s="282"/>
      <c r="O10" s="299"/>
      <c r="P10" s="299"/>
      <c r="Q10" s="299"/>
    </row>
    <row r="11" spans="1:20" x14ac:dyDescent="0.3">
      <c r="A11" s="440"/>
      <c r="B11" s="443"/>
      <c r="C11" s="443"/>
      <c r="D11" s="446"/>
      <c r="E11" s="458"/>
      <c r="F11" s="446"/>
      <c r="G11" s="449"/>
      <c r="H11" s="452"/>
      <c r="I11" s="455"/>
      <c r="J11" s="455"/>
      <c r="K11" s="463" t="s">
        <v>59</v>
      </c>
      <c r="L11" s="463" t="s">
        <v>60</v>
      </c>
      <c r="M11" s="465" t="s">
        <v>2</v>
      </c>
      <c r="N11" s="302" t="s">
        <v>28</v>
      </c>
      <c r="O11" s="305" t="s">
        <v>29</v>
      </c>
      <c r="P11" s="306" t="s">
        <v>30</v>
      </c>
      <c r="Q11" s="310" t="s">
        <v>31</v>
      </c>
    </row>
    <row r="12" spans="1:20" ht="15" thickBot="1" x14ac:dyDescent="0.35">
      <c r="A12" s="441"/>
      <c r="B12" s="444"/>
      <c r="C12" s="444"/>
      <c r="D12" s="447"/>
      <c r="E12" s="459"/>
      <c r="F12" s="447"/>
      <c r="G12" s="450"/>
      <c r="H12" s="453"/>
      <c r="I12" s="456"/>
      <c r="J12" s="456"/>
      <c r="K12" s="464"/>
      <c r="L12" s="464"/>
      <c r="M12" s="466"/>
      <c r="N12" s="283"/>
      <c r="O12" s="288"/>
      <c r="P12" s="288"/>
      <c r="Q12" s="300"/>
    </row>
    <row r="13" spans="1:20" ht="12.9" customHeight="1" thickBot="1" x14ac:dyDescent="0.35">
      <c r="A13" s="280" t="s">
        <v>4</v>
      </c>
      <c r="B13" s="470" t="s">
        <v>5</v>
      </c>
      <c r="C13" s="471"/>
      <c r="D13" s="294" t="s">
        <v>6</v>
      </c>
      <c r="E13" s="294" t="s">
        <v>7</v>
      </c>
      <c r="F13" s="295" t="s">
        <v>8</v>
      </c>
      <c r="G13" s="296" t="s">
        <v>9</v>
      </c>
      <c r="H13" s="297" t="s">
        <v>10</v>
      </c>
      <c r="I13" s="295" t="s">
        <v>11</v>
      </c>
      <c r="J13" s="296" t="s">
        <v>12</v>
      </c>
      <c r="K13" s="467" t="s">
        <v>13</v>
      </c>
      <c r="L13" s="468"/>
      <c r="M13" s="469"/>
      <c r="N13" s="283"/>
      <c r="O13" s="288"/>
      <c r="P13" s="288"/>
      <c r="Q13" s="300"/>
      <c r="T13">
        <v>34.78</v>
      </c>
    </row>
    <row r="14" spans="1:20" ht="9" customHeight="1" thickBot="1" x14ac:dyDescent="0.35">
      <c r="A14" s="208"/>
      <c r="B14" s="321"/>
      <c r="C14" s="209"/>
      <c r="D14" s="209"/>
      <c r="E14" s="209"/>
      <c r="F14" s="208"/>
      <c r="G14" s="210"/>
      <c r="H14" s="211"/>
      <c r="I14" s="208"/>
      <c r="J14" s="212"/>
      <c r="K14" s="213" t="s">
        <v>19</v>
      </c>
      <c r="L14" s="213" t="s">
        <v>20</v>
      </c>
      <c r="M14" s="214" t="s">
        <v>21</v>
      </c>
      <c r="N14" s="283"/>
      <c r="O14" s="288"/>
      <c r="P14" s="288"/>
      <c r="Q14" s="300"/>
    </row>
    <row r="15" spans="1:20" x14ac:dyDescent="0.3">
      <c r="A15" s="319"/>
      <c r="B15" s="324" t="s">
        <v>101</v>
      </c>
      <c r="C15" s="23"/>
      <c r="D15" s="324" t="s">
        <v>270</v>
      </c>
      <c r="E15" s="324" t="s">
        <v>112</v>
      </c>
      <c r="F15" s="324" t="s">
        <v>108</v>
      </c>
      <c r="G15" s="325" t="s">
        <v>114</v>
      </c>
      <c r="H15" s="107">
        <v>0</v>
      </c>
      <c r="I15" s="324">
        <v>325</v>
      </c>
      <c r="J15" s="328">
        <v>40000</v>
      </c>
      <c r="K15" s="24">
        <f>ROUNDUP((H15*I15*J15),2)</f>
        <v>0</v>
      </c>
      <c r="L15" s="24">
        <f>ROUNDUP(((100%-H15)*I15*J15),2)</f>
        <v>13000000</v>
      </c>
      <c r="M15" s="25">
        <f>ROUNDUP((K15+L15),2)</f>
        <v>13000000</v>
      </c>
      <c r="N15" s="303">
        <f>J15*0.1</f>
        <v>4000</v>
      </c>
      <c r="O15" s="300"/>
      <c r="P15" s="301"/>
      <c r="Q15" s="300"/>
    </row>
    <row r="16" spans="1:20" x14ac:dyDescent="0.3">
      <c r="A16" s="320"/>
      <c r="B16" s="322" t="s">
        <v>102</v>
      </c>
      <c r="C16" s="26"/>
      <c r="D16" s="322"/>
      <c r="E16" s="322" t="s">
        <v>112</v>
      </c>
      <c r="F16" s="322" t="s">
        <v>109</v>
      </c>
      <c r="G16" s="326" t="s">
        <v>115</v>
      </c>
      <c r="H16" s="108">
        <v>0.47499999999999998</v>
      </c>
      <c r="I16" s="322">
        <v>239</v>
      </c>
      <c r="J16" s="329">
        <v>17000</v>
      </c>
      <c r="K16" s="27">
        <f t="shared" ref="K16:K21" si="0">ROUNDUP((H16*I16*J16),2)</f>
        <v>1929925</v>
      </c>
      <c r="L16" s="27">
        <f t="shared" ref="L16:L21" si="1">ROUNDUP(((100%-H16)*I16*J16),2)</f>
        <v>2133075</v>
      </c>
      <c r="M16" s="28">
        <f t="shared" ref="M16:M21" si="2">ROUNDUP((K16+L16),2)</f>
        <v>4063000</v>
      </c>
      <c r="N16" s="303">
        <f t="shared" ref="N16:N21" si="3">J16*0.1</f>
        <v>1700</v>
      </c>
      <c r="O16" s="300"/>
      <c r="P16" s="301"/>
      <c r="Q16" s="300"/>
    </row>
    <row r="17" spans="1:17" x14ac:dyDescent="0.3">
      <c r="A17" s="320"/>
      <c r="B17" s="322" t="s">
        <v>103</v>
      </c>
      <c r="C17" s="26"/>
      <c r="D17" s="322"/>
      <c r="E17" s="322" t="s">
        <v>112</v>
      </c>
      <c r="F17" s="322" t="s">
        <v>109</v>
      </c>
      <c r="G17" s="341" t="s">
        <v>116</v>
      </c>
      <c r="H17" s="108">
        <v>0.253</v>
      </c>
      <c r="I17" s="322">
        <v>255</v>
      </c>
      <c r="J17" s="329">
        <v>15000</v>
      </c>
      <c r="K17" s="27">
        <f t="shared" si="0"/>
        <v>967725</v>
      </c>
      <c r="L17" s="27">
        <f t="shared" si="1"/>
        <v>2857275</v>
      </c>
      <c r="M17" s="28">
        <f t="shared" si="2"/>
        <v>3825000</v>
      </c>
      <c r="N17" s="309">
        <f>(J17+O17)*0.1</f>
        <v>15786.375</v>
      </c>
      <c r="O17" s="305">
        <f>L17*0.05</f>
        <v>142863.75</v>
      </c>
      <c r="P17" s="306">
        <f>(L17+O17)*0.025</f>
        <v>75003.46875</v>
      </c>
      <c r="Q17" s="300">
        <f>N17+O17+P17</f>
        <v>233653.59375</v>
      </c>
    </row>
    <row r="18" spans="1:17" x14ac:dyDescent="0.3">
      <c r="A18" s="320"/>
      <c r="B18" s="322" t="s">
        <v>104</v>
      </c>
      <c r="C18" s="26"/>
      <c r="D18" s="322" t="s">
        <v>268</v>
      </c>
      <c r="E18" s="322" t="s">
        <v>113</v>
      </c>
      <c r="F18" s="322" t="s">
        <v>110</v>
      </c>
      <c r="G18" s="341" t="s">
        <v>117</v>
      </c>
      <c r="H18" s="108">
        <v>0</v>
      </c>
      <c r="I18" s="322">
        <v>500</v>
      </c>
      <c r="J18" s="329">
        <v>8500</v>
      </c>
      <c r="K18" s="27">
        <f t="shared" si="0"/>
        <v>0</v>
      </c>
      <c r="L18" s="27">
        <f t="shared" si="1"/>
        <v>4250000</v>
      </c>
      <c r="M18" s="28">
        <f t="shared" si="2"/>
        <v>4250000</v>
      </c>
      <c r="N18" s="309">
        <f t="shared" ref="N18:N20" si="4">(J18+O18)*0.1</f>
        <v>22100</v>
      </c>
      <c r="O18" s="305">
        <f t="shared" ref="O18:O20" si="5">L18*0.05</f>
        <v>212500</v>
      </c>
      <c r="P18" s="306">
        <f t="shared" ref="P18:P20" si="6">(L18+O18)*0.025</f>
        <v>111562.5</v>
      </c>
      <c r="Q18" s="300">
        <f t="shared" ref="Q18:Q20" si="7">N18+O18+P18</f>
        <v>346162.5</v>
      </c>
    </row>
    <row r="19" spans="1:17" x14ac:dyDescent="0.3">
      <c r="A19" s="320"/>
      <c r="B19" s="322" t="s">
        <v>105</v>
      </c>
      <c r="C19" s="26"/>
      <c r="D19" s="322"/>
      <c r="E19" s="322" t="s">
        <v>112</v>
      </c>
      <c r="F19" s="322" t="s">
        <v>109</v>
      </c>
      <c r="G19" s="341" t="s">
        <v>118</v>
      </c>
      <c r="H19" s="108">
        <v>0.42499999999999999</v>
      </c>
      <c r="I19" s="322">
        <v>92</v>
      </c>
      <c r="J19" s="329">
        <v>39000</v>
      </c>
      <c r="K19" s="27">
        <f t="shared" si="0"/>
        <v>1524900</v>
      </c>
      <c r="L19" s="27">
        <f t="shared" si="1"/>
        <v>2063100</v>
      </c>
      <c r="M19" s="28">
        <f t="shared" si="2"/>
        <v>3588000</v>
      </c>
      <c r="N19" s="309">
        <f t="shared" si="4"/>
        <v>14215.5</v>
      </c>
      <c r="O19" s="305">
        <f t="shared" si="5"/>
        <v>103155</v>
      </c>
      <c r="P19" s="306">
        <f t="shared" si="6"/>
        <v>54156.375</v>
      </c>
      <c r="Q19" s="300">
        <f t="shared" si="7"/>
        <v>171526.875</v>
      </c>
    </row>
    <row r="20" spans="1:17" x14ac:dyDescent="0.3">
      <c r="A20" s="320"/>
      <c r="B20" s="322" t="s">
        <v>106</v>
      </c>
      <c r="C20" s="26"/>
      <c r="D20" s="322" t="s">
        <v>269</v>
      </c>
      <c r="E20" s="322" t="s">
        <v>113</v>
      </c>
      <c r="F20" s="322" t="s">
        <v>111</v>
      </c>
      <c r="G20" s="341" t="s">
        <v>119</v>
      </c>
      <c r="H20" s="108">
        <v>0</v>
      </c>
      <c r="I20" s="322">
        <v>1600</v>
      </c>
      <c r="J20" s="329">
        <v>2000</v>
      </c>
      <c r="K20" s="27">
        <f t="shared" si="0"/>
        <v>0</v>
      </c>
      <c r="L20" s="27">
        <f t="shared" si="1"/>
        <v>3200000</v>
      </c>
      <c r="M20" s="28">
        <f t="shared" si="2"/>
        <v>3200000</v>
      </c>
      <c r="N20" s="309">
        <f t="shared" si="4"/>
        <v>16200</v>
      </c>
      <c r="O20" s="305">
        <f t="shared" si="5"/>
        <v>160000</v>
      </c>
      <c r="P20" s="306">
        <f t="shared" si="6"/>
        <v>84000</v>
      </c>
      <c r="Q20" s="300">
        <f t="shared" si="7"/>
        <v>260200</v>
      </c>
    </row>
    <row r="21" spans="1:17" ht="15" thickBot="1" x14ac:dyDescent="0.35">
      <c r="A21" s="320"/>
      <c r="B21" s="323"/>
      <c r="C21" s="293"/>
      <c r="D21" s="323"/>
      <c r="E21" s="323"/>
      <c r="F21" s="323"/>
      <c r="G21" s="327"/>
      <c r="H21" s="290"/>
      <c r="I21" s="323"/>
      <c r="J21" s="330"/>
      <c r="K21" s="271">
        <f t="shared" si="0"/>
        <v>0</v>
      </c>
      <c r="L21" s="271">
        <f t="shared" si="1"/>
        <v>0</v>
      </c>
      <c r="M21" s="291">
        <f t="shared" si="2"/>
        <v>0</v>
      </c>
      <c r="N21" s="303">
        <f t="shared" si="3"/>
        <v>0</v>
      </c>
      <c r="O21" s="300"/>
      <c r="P21" s="301"/>
      <c r="Q21" s="300"/>
    </row>
    <row r="22" spans="1:17" ht="15" thickBot="1" x14ac:dyDescent="0.35">
      <c r="A22" s="29"/>
      <c r="B22" s="460" t="s">
        <v>14</v>
      </c>
      <c r="C22" s="460"/>
      <c r="D22" s="199"/>
      <c r="E22" s="200"/>
      <c r="F22" s="200"/>
      <c r="G22" s="201"/>
      <c r="H22" s="202"/>
      <c r="I22" s="203"/>
      <c r="J22" s="204"/>
      <c r="K22" s="30">
        <f>ROUNDUP((SUM(K15:K21)),2)</f>
        <v>4422550</v>
      </c>
      <c r="L22" s="30">
        <f>ROUNDUP((SUM(L15:L21)),2)</f>
        <v>27503450</v>
      </c>
      <c r="M22" s="292">
        <f>ROUNDUP((K22+L22),2)</f>
        <v>31926000</v>
      </c>
      <c r="N22" s="309">
        <f>SUM(N15:N21)</f>
        <v>74001.875</v>
      </c>
      <c r="O22" s="305">
        <f>SUM(O15:O21)</f>
        <v>618518.75</v>
      </c>
      <c r="P22" s="306">
        <f>SUM(P17:P21)</f>
        <v>324722.34375</v>
      </c>
      <c r="Q22" s="310">
        <f>SUM(Q17:Q21)</f>
        <v>1011542.96875</v>
      </c>
    </row>
    <row r="23" spans="1:17" x14ac:dyDescent="0.3">
      <c r="N23" s="304" t="e">
        <f>N21+#REF!+#REF!+#REF!+N16+N15</f>
        <v>#REF!</v>
      </c>
      <c r="O23" s="308">
        <f>SUM(O15:O21)</f>
        <v>618518.75</v>
      </c>
      <c r="P23" s="307">
        <f>SUM(P15:P21)</f>
        <v>324722.34375</v>
      </c>
    </row>
    <row r="24" spans="1:17" x14ac:dyDescent="0.3">
      <c r="N24" s="286" t="s">
        <v>28</v>
      </c>
    </row>
  </sheetData>
  <mergeCells count="19">
    <mergeCell ref="B22:C22"/>
    <mergeCell ref="K10:M10"/>
    <mergeCell ref="K11:K12"/>
    <mergeCell ref="L11:L12"/>
    <mergeCell ref="M11:M12"/>
    <mergeCell ref="K13:M13"/>
    <mergeCell ref="B13:C13"/>
    <mergeCell ref="J10:J12"/>
    <mergeCell ref="A1:M1"/>
    <mergeCell ref="A2:M2"/>
    <mergeCell ref="L3:M3"/>
    <mergeCell ref="A10:A12"/>
    <mergeCell ref="B10:C12"/>
    <mergeCell ref="D10:D12"/>
    <mergeCell ref="F10:F12"/>
    <mergeCell ref="G10:G12"/>
    <mergeCell ref="H10:H12"/>
    <mergeCell ref="I10:I12"/>
    <mergeCell ref="E10:E12"/>
  </mergeCells>
  <printOptions horizontalCentered="1"/>
  <pageMargins left="0.2" right="0.23622047244094491" top="0.74803149606299213" bottom="0.74803149606299213" header="0.31496062992125984" footer="0.31496062992125984"/>
  <pageSetup paperSize="9" scale="7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80" zoomScaleSheetLayoutView="80" workbookViewId="0">
      <selection activeCell="G32" sqref="G32"/>
    </sheetView>
  </sheetViews>
  <sheetFormatPr defaultRowHeight="14.4" x14ac:dyDescent="0.3"/>
  <cols>
    <col min="1" max="1" width="5.33203125" customWidth="1"/>
    <col min="2" max="2" width="24.6640625" customWidth="1"/>
    <col min="3" max="3" width="1.5546875" customWidth="1"/>
    <col min="4" max="4" width="16" customWidth="1"/>
    <col min="5" max="6" width="8.6640625" style="99" customWidth="1"/>
    <col min="7" max="7" width="15.6640625" customWidth="1"/>
    <col min="8" max="8" width="12.109375" bestFit="1" customWidth="1"/>
    <col min="9" max="11" width="16.6640625" customWidth="1"/>
  </cols>
  <sheetData>
    <row r="1" spans="1:11" ht="16.8" x14ac:dyDescent="0.3">
      <c r="A1" s="437" t="s">
        <v>41</v>
      </c>
      <c r="B1" s="437"/>
      <c r="C1" s="437"/>
      <c r="D1" s="437"/>
      <c r="E1" s="437"/>
      <c r="F1" s="437"/>
      <c r="G1" s="437"/>
      <c r="H1" s="437"/>
      <c r="I1" s="437"/>
      <c r="J1" s="437"/>
      <c r="K1" s="437"/>
    </row>
    <row r="2" spans="1:11" ht="16.8" x14ac:dyDescent="0.3">
      <c r="A2" s="437" t="s">
        <v>42</v>
      </c>
      <c r="B2" s="437"/>
      <c r="C2" s="437"/>
      <c r="D2" s="437"/>
      <c r="E2" s="437"/>
      <c r="F2" s="437"/>
      <c r="G2" s="437"/>
      <c r="H2" s="437"/>
      <c r="I2" s="437"/>
      <c r="J2" s="437"/>
      <c r="K2" s="437"/>
    </row>
    <row r="3" spans="1:11" ht="16.8" x14ac:dyDescent="0.3">
      <c r="A3" s="2"/>
      <c r="B3" s="2"/>
      <c r="C3" s="2"/>
      <c r="D3" s="2"/>
      <c r="E3" s="31"/>
      <c r="F3" s="31"/>
      <c r="G3" s="31"/>
      <c r="H3" s="31"/>
      <c r="I3" s="2"/>
      <c r="J3" s="2"/>
      <c r="K3" s="2"/>
    </row>
    <row r="4" spans="1:11" ht="17.399999999999999" thickBot="1" x14ac:dyDescent="0.35">
      <c r="A4" s="1"/>
      <c r="B4" s="2"/>
      <c r="C4" s="2"/>
      <c r="D4" s="2"/>
      <c r="E4" s="31"/>
      <c r="F4" s="31"/>
      <c r="G4" s="31"/>
      <c r="H4" s="31"/>
      <c r="I4" s="2"/>
      <c r="J4" s="438"/>
      <c r="K4" s="438"/>
    </row>
    <row r="5" spans="1:11" s="48" customFormat="1" ht="10.199999999999999" x14ac:dyDescent="0.2">
      <c r="A5" s="5" t="s">
        <v>33</v>
      </c>
      <c r="B5" s="6"/>
      <c r="C5" s="7" t="s">
        <v>0</v>
      </c>
      <c r="D5" s="6" t="str">
        <f>'FORM 1.9'!D6</f>
        <v>PT. Selang Citra Indonesia (SCI)</v>
      </c>
      <c r="E5" s="7"/>
      <c r="F5" s="7"/>
      <c r="G5" s="6"/>
      <c r="H5" s="6"/>
      <c r="I5" s="6"/>
      <c r="J5" s="6"/>
      <c r="K5" s="9"/>
    </row>
    <row r="6" spans="1:11" s="48" customFormat="1" ht="10.199999999999999" x14ac:dyDescent="0.2">
      <c r="A6" s="10" t="s">
        <v>35</v>
      </c>
      <c r="B6" s="11"/>
      <c r="C6" s="12" t="s">
        <v>0</v>
      </c>
      <c r="D6" s="11" t="str">
        <f>'FORM 1.9'!D8</f>
        <v>Selat Karet</v>
      </c>
      <c r="E6" s="12"/>
      <c r="F6" s="12"/>
      <c r="G6" s="11"/>
      <c r="H6" s="11"/>
      <c r="I6" s="11"/>
      <c r="J6" s="11"/>
      <c r="K6" s="14"/>
    </row>
    <row r="7" spans="1:11" s="48" customFormat="1" ht="10.199999999999999" x14ac:dyDescent="0.2">
      <c r="A7" s="10" t="s">
        <v>34</v>
      </c>
      <c r="B7" s="11"/>
      <c r="C7" s="12" t="s">
        <v>0</v>
      </c>
      <c r="D7" s="11" t="str">
        <f>'FORM 1.9'!D9</f>
        <v>karet sintettic</v>
      </c>
      <c r="E7" s="12"/>
      <c r="F7" s="12"/>
      <c r="G7" s="11"/>
      <c r="H7" s="11"/>
      <c r="I7" s="11"/>
      <c r="J7" s="11"/>
      <c r="K7" s="14"/>
    </row>
    <row r="8" spans="1:11" s="48" customFormat="1" ht="10.199999999999999" x14ac:dyDescent="0.2">
      <c r="A8" s="10" t="s">
        <v>36</v>
      </c>
      <c r="B8" s="11"/>
      <c r="C8" s="12" t="s">
        <v>0</v>
      </c>
      <c r="D8" s="11" t="str">
        <f>'FORM 1.9'!D10</f>
        <v>2 inch</v>
      </c>
      <c r="E8" s="12"/>
      <c r="F8" s="12"/>
      <c r="G8" s="11"/>
      <c r="H8" s="11"/>
      <c r="I8" s="11"/>
      <c r="J8" s="11"/>
      <c r="K8" s="14"/>
    </row>
    <row r="9" spans="1:11" s="48" customFormat="1" ht="10.199999999999999" x14ac:dyDescent="0.2">
      <c r="A9" s="10" t="s">
        <v>37</v>
      </c>
      <c r="B9" s="11"/>
      <c r="C9" s="12" t="s">
        <v>0</v>
      </c>
      <c r="D9" s="11" t="str">
        <f>'FORM 1.9'!D11</f>
        <v>SNI 35</v>
      </c>
      <c r="E9" s="12"/>
      <c r="F9" s="12"/>
      <c r="G9" s="11"/>
      <c r="H9" s="11"/>
      <c r="I9" s="11"/>
      <c r="J9" s="11"/>
      <c r="K9" s="14"/>
    </row>
    <row r="10" spans="1:11" ht="15" thickBot="1" x14ac:dyDescent="0.35">
      <c r="A10" s="17"/>
      <c r="B10" s="32"/>
      <c r="C10" s="32"/>
      <c r="D10" s="18"/>
      <c r="E10" s="21"/>
      <c r="F10" s="21"/>
      <c r="G10" s="32"/>
      <c r="H10" s="32"/>
      <c r="I10" s="33"/>
      <c r="J10" s="33"/>
      <c r="K10" s="34"/>
    </row>
    <row r="11" spans="1:11" x14ac:dyDescent="0.3">
      <c r="A11" s="439" t="s">
        <v>1</v>
      </c>
      <c r="B11" s="442" t="s">
        <v>55</v>
      </c>
      <c r="C11" s="442"/>
      <c r="D11" s="479" t="s">
        <v>57</v>
      </c>
      <c r="E11" s="442" t="s">
        <v>63</v>
      </c>
      <c r="F11" s="448" t="s">
        <v>64</v>
      </c>
      <c r="G11" s="442" t="s">
        <v>65</v>
      </c>
      <c r="H11" s="342" t="s">
        <v>66</v>
      </c>
      <c r="I11" s="461" t="s">
        <v>79</v>
      </c>
      <c r="J11" s="472"/>
      <c r="K11" s="473"/>
    </row>
    <row r="12" spans="1:11" x14ac:dyDescent="0.3">
      <c r="A12" s="440"/>
      <c r="B12" s="443"/>
      <c r="C12" s="443"/>
      <c r="D12" s="480"/>
      <c r="E12" s="443"/>
      <c r="F12" s="449"/>
      <c r="G12" s="443"/>
      <c r="H12" s="343" t="s">
        <v>67</v>
      </c>
      <c r="I12" s="463" t="s">
        <v>59</v>
      </c>
      <c r="J12" s="463" t="s">
        <v>60</v>
      </c>
      <c r="K12" s="465" t="s">
        <v>2</v>
      </c>
    </row>
    <row r="13" spans="1:11" ht="15" thickBot="1" x14ac:dyDescent="0.35">
      <c r="A13" s="440"/>
      <c r="B13" s="443"/>
      <c r="C13" s="443"/>
      <c r="D13" s="481"/>
      <c r="E13" s="443"/>
      <c r="F13" s="449"/>
      <c r="G13" s="443"/>
      <c r="H13" s="344" t="s">
        <v>15</v>
      </c>
      <c r="I13" s="464"/>
      <c r="J13" s="464"/>
      <c r="K13" s="466"/>
    </row>
    <row r="14" spans="1:11" ht="12.9" customHeight="1" thickBot="1" x14ac:dyDescent="0.35">
      <c r="A14" s="205" t="s">
        <v>4</v>
      </c>
      <c r="B14" s="477" t="s">
        <v>5</v>
      </c>
      <c r="C14" s="478"/>
      <c r="D14" s="206" t="s">
        <v>6</v>
      </c>
      <c r="E14" s="206" t="s">
        <v>7</v>
      </c>
      <c r="F14" s="206" t="s">
        <v>8</v>
      </c>
      <c r="G14" s="206" t="s">
        <v>9</v>
      </c>
      <c r="H14" s="206" t="s">
        <v>10</v>
      </c>
      <c r="I14" s="475" t="s">
        <v>11</v>
      </c>
      <c r="J14" s="444"/>
      <c r="K14" s="476"/>
    </row>
    <row r="15" spans="1:11" ht="9" customHeight="1" thickBot="1" x14ac:dyDescent="0.35">
      <c r="A15" s="217"/>
      <c r="B15" s="217"/>
      <c r="C15" s="217"/>
      <c r="D15" s="217"/>
      <c r="E15" s="217"/>
      <c r="F15" s="217"/>
      <c r="G15" s="217"/>
      <c r="H15" s="218"/>
      <c r="I15" s="219" t="s">
        <v>22</v>
      </c>
      <c r="J15" s="219" t="s">
        <v>24</v>
      </c>
      <c r="K15" s="220" t="s">
        <v>21</v>
      </c>
    </row>
    <row r="16" spans="1:11" x14ac:dyDescent="0.3">
      <c r="A16" s="37"/>
      <c r="B16" s="331" t="s">
        <v>130</v>
      </c>
      <c r="C16" s="332"/>
      <c r="D16" s="250" t="s">
        <v>114</v>
      </c>
      <c r="E16" s="38">
        <v>325</v>
      </c>
      <c r="F16" s="105">
        <v>1</v>
      </c>
      <c r="G16" s="24">
        <v>2000</v>
      </c>
      <c r="H16" s="39">
        <v>1</v>
      </c>
      <c r="I16" s="27">
        <f t="shared" ref="I16" si="0">ROUNDUP((E16*F16*G16*H16),2)</f>
        <v>650000</v>
      </c>
      <c r="J16" s="27">
        <f t="shared" ref="J16" si="1">ROUNDUP((E16*(100%-F16)*G16*H16),2)</f>
        <v>0</v>
      </c>
      <c r="K16" s="28">
        <f t="shared" ref="K16" si="2">ROUNDUP((I16+J16),2)</f>
        <v>650000</v>
      </c>
    </row>
    <row r="17" spans="1:11" x14ac:dyDescent="0.3">
      <c r="A17" s="227"/>
      <c r="B17" s="250" t="s">
        <v>138</v>
      </c>
      <c r="C17" s="249"/>
      <c r="D17" s="250" t="s">
        <v>139</v>
      </c>
      <c r="E17" s="245">
        <v>1</v>
      </c>
      <c r="F17" s="246">
        <v>1</v>
      </c>
      <c r="G17" s="247">
        <f>'FORM 1.1'!M15*'bea masuk'!E9</f>
        <v>2356250</v>
      </c>
      <c r="H17" s="248">
        <v>1</v>
      </c>
      <c r="I17" s="27">
        <f t="shared" ref="I17:I19" si="3">ROUNDUP((E17*F17*G17*H17),2)</f>
        <v>2356250</v>
      </c>
      <c r="J17" s="27">
        <f t="shared" ref="J17:J19" si="4">ROUNDUP((E17*(100%-F17)*G17*H17),2)</f>
        <v>0</v>
      </c>
      <c r="K17" s="28">
        <f t="shared" ref="K17:K19" si="5">ROUNDUP((I17+J17),2)</f>
        <v>2356250</v>
      </c>
    </row>
    <row r="18" spans="1:11" ht="24.75" customHeight="1" x14ac:dyDescent="0.3">
      <c r="A18" s="227"/>
      <c r="B18" s="251"/>
      <c r="C18" s="249"/>
      <c r="D18" s="250"/>
      <c r="E18" s="245"/>
      <c r="F18" s="246"/>
      <c r="G18" s="247"/>
      <c r="H18" s="248"/>
      <c r="I18" s="27">
        <f t="shared" si="3"/>
        <v>0</v>
      </c>
      <c r="J18" s="27">
        <f t="shared" si="4"/>
        <v>0</v>
      </c>
      <c r="K18" s="28">
        <f t="shared" si="5"/>
        <v>0</v>
      </c>
    </row>
    <row r="19" spans="1:11" ht="24.75" customHeight="1" x14ac:dyDescent="0.3">
      <c r="A19" s="227"/>
      <c r="B19" s="251"/>
      <c r="C19" s="249"/>
      <c r="D19" s="251"/>
      <c r="E19" s="245"/>
      <c r="F19" s="246"/>
      <c r="G19" s="247"/>
      <c r="H19" s="248"/>
      <c r="I19" s="27">
        <f t="shared" si="3"/>
        <v>0</v>
      </c>
      <c r="J19" s="27">
        <f t="shared" si="4"/>
        <v>0</v>
      </c>
      <c r="K19" s="28">
        <f t="shared" si="5"/>
        <v>0</v>
      </c>
    </row>
    <row r="20" spans="1:11" ht="15" thickBot="1" x14ac:dyDescent="0.35">
      <c r="A20" s="227"/>
      <c r="B20" s="284"/>
      <c r="C20" s="249"/>
      <c r="D20" s="244"/>
      <c r="E20" s="245"/>
      <c r="F20" s="246"/>
      <c r="G20" s="247"/>
      <c r="H20" s="248"/>
      <c r="I20" s="27">
        <f t="shared" ref="I20" si="6">ROUNDUP((E20*F20*G20*H20),2)</f>
        <v>0</v>
      </c>
      <c r="J20" s="27">
        <f t="shared" ref="J20" si="7">ROUNDUP((E20*(100%-F20)*G20*H20),2)</f>
        <v>0</v>
      </c>
      <c r="K20" s="28">
        <f t="shared" ref="K20" si="8">ROUNDUP((I20+J20),2)</f>
        <v>0</v>
      </c>
    </row>
    <row r="21" spans="1:11" ht="15" thickBot="1" x14ac:dyDescent="0.35">
      <c r="A21" s="29"/>
      <c r="B21" s="474" t="s">
        <v>14</v>
      </c>
      <c r="C21" s="474"/>
      <c r="D21" s="195"/>
      <c r="E21" s="196"/>
      <c r="F21" s="197"/>
      <c r="G21" s="197"/>
      <c r="H21" s="198"/>
      <c r="I21" s="45">
        <f>ROUNDUP((SUM(I16:I20)),2)</f>
        <v>3006250</v>
      </c>
      <c r="J21" s="45">
        <f>ROUNDUP((SUM(J16:J20)),2)</f>
        <v>0</v>
      </c>
      <c r="K21" s="47">
        <f>ROUNDUP((SUM(K16:K20)),2)</f>
        <v>3006250</v>
      </c>
    </row>
  </sheetData>
  <mergeCells count="16">
    <mergeCell ref="B21:C21"/>
    <mergeCell ref="J12:J13"/>
    <mergeCell ref="I14:K14"/>
    <mergeCell ref="B14:C14"/>
    <mergeCell ref="D11:D13"/>
    <mergeCell ref="A1:K1"/>
    <mergeCell ref="A2:K2"/>
    <mergeCell ref="J4:K4"/>
    <mergeCell ref="A11:A13"/>
    <mergeCell ref="B11:C13"/>
    <mergeCell ref="E11:E13"/>
    <mergeCell ref="F11:F13"/>
    <mergeCell ref="G11:G13"/>
    <mergeCell ref="I11:K11"/>
    <mergeCell ref="I12:I13"/>
    <mergeCell ref="K12:K13"/>
  </mergeCells>
  <printOptions horizontalCentered="1"/>
  <pageMargins left="0.23622047244094491" right="0.1968503937007874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90" zoomScaleSheetLayoutView="90" workbookViewId="0">
      <selection activeCell="E19" sqref="E19"/>
    </sheetView>
  </sheetViews>
  <sheetFormatPr defaultRowHeight="14.4" x14ac:dyDescent="0.3"/>
  <cols>
    <col min="1" max="1" width="5.33203125" customWidth="1"/>
    <col min="2" max="2" width="29.33203125" customWidth="1"/>
    <col min="3" max="3" width="1.5546875" customWidth="1"/>
    <col min="4" max="4" width="15.6640625" customWidth="1"/>
    <col min="5" max="6" width="8.6640625" customWidth="1"/>
    <col min="7" max="7" width="15.6640625" customWidth="1"/>
    <col min="8" max="8" width="17.6640625" style="99" customWidth="1"/>
    <col min="9" max="11" width="16.6640625" customWidth="1"/>
  </cols>
  <sheetData>
    <row r="1" spans="1:11" ht="16.8" x14ac:dyDescent="0.3">
      <c r="A1" s="437" t="s">
        <v>43</v>
      </c>
      <c r="B1" s="437"/>
      <c r="C1" s="437"/>
      <c r="D1" s="437"/>
      <c r="E1" s="437"/>
      <c r="F1" s="437"/>
      <c r="G1" s="437"/>
      <c r="H1" s="437"/>
      <c r="I1" s="437"/>
      <c r="J1" s="437"/>
      <c r="K1" s="437"/>
    </row>
    <row r="2" spans="1:11" x14ac:dyDescent="0.3">
      <c r="A2" s="2"/>
      <c r="B2" s="2"/>
      <c r="C2" s="2"/>
      <c r="D2" s="2"/>
      <c r="E2" s="3"/>
      <c r="F2" s="2"/>
      <c r="G2" s="49"/>
      <c r="H2" s="3"/>
      <c r="I2" s="2"/>
      <c r="J2" s="2"/>
      <c r="K2" s="2"/>
    </row>
    <row r="3" spans="1:11" ht="15" thickBot="1" x14ac:dyDescent="0.35">
      <c r="A3" s="1"/>
      <c r="B3" s="2"/>
      <c r="C3" s="2"/>
      <c r="D3" s="2"/>
      <c r="E3" s="3"/>
      <c r="F3" s="2"/>
      <c r="G3" s="49"/>
      <c r="H3" s="3"/>
      <c r="I3" s="2"/>
      <c r="J3" s="438"/>
      <c r="K3" s="438"/>
    </row>
    <row r="4" spans="1:11" x14ac:dyDescent="0.3">
      <c r="A4" s="5" t="s">
        <v>33</v>
      </c>
      <c r="B4" s="6"/>
      <c r="C4" s="7" t="s">
        <v>0</v>
      </c>
      <c r="D4" s="6" t="str">
        <f>'FORM 1.9'!D6</f>
        <v>PT. Selang Citra Indonesia (SCI)</v>
      </c>
      <c r="E4" s="51"/>
      <c r="F4" s="50"/>
      <c r="G4" s="52"/>
      <c r="H4" s="51"/>
      <c r="I4" s="50"/>
      <c r="J4" s="50"/>
      <c r="K4" s="53"/>
    </row>
    <row r="5" spans="1:11" x14ac:dyDescent="0.3">
      <c r="A5" s="10" t="s">
        <v>35</v>
      </c>
      <c r="B5" s="11"/>
      <c r="C5" s="12" t="s">
        <v>0</v>
      </c>
      <c r="D5" s="11" t="str">
        <f>'FORM 1.9'!D8</f>
        <v>Selat Karet</v>
      </c>
      <c r="E5" s="13"/>
      <c r="F5" s="12"/>
      <c r="G5" s="54"/>
      <c r="H5" s="83"/>
      <c r="I5" s="11"/>
      <c r="J5" s="11"/>
      <c r="K5" s="14"/>
    </row>
    <row r="6" spans="1:11" x14ac:dyDescent="0.3">
      <c r="A6" s="10" t="s">
        <v>34</v>
      </c>
      <c r="B6" s="11"/>
      <c r="C6" s="12" t="s">
        <v>0</v>
      </c>
      <c r="D6" s="11" t="str">
        <f>'FORM 1.9'!D9</f>
        <v>karet sintettic</v>
      </c>
      <c r="E6" s="13"/>
      <c r="F6" s="12"/>
      <c r="G6" s="54"/>
      <c r="H6" s="83"/>
      <c r="I6" s="11"/>
      <c r="J6" s="11"/>
      <c r="K6" s="14"/>
    </row>
    <row r="7" spans="1:11" x14ac:dyDescent="0.3">
      <c r="A7" s="10" t="s">
        <v>36</v>
      </c>
      <c r="B7" s="11"/>
      <c r="C7" s="12" t="s">
        <v>0</v>
      </c>
      <c r="D7" s="11" t="str">
        <f>'FORM 1.9'!D10</f>
        <v>2 inch</v>
      </c>
      <c r="E7" s="13"/>
      <c r="F7" s="12"/>
      <c r="G7" s="54"/>
      <c r="H7" s="83"/>
      <c r="I7" s="11"/>
      <c r="J7" s="11"/>
      <c r="K7" s="14"/>
    </row>
    <row r="8" spans="1:11" x14ac:dyDescent="0.3">
      <c r="A8" s="10" t="s">
        <v>37</v>
      </c>
      <c r="B8" s="11"/>
      <c r="C8" s="12" t="s">
        <v>0</v>
      </c>
      <c r="D8" s="11" t="str">
        <f>'FORM 1.9'!D11</f>
        <v>SNI 35</v>
      </c>
      <c r="E8" s="13"/>
      <c r="F8" s="12"/>
      <c r="G8" s="54"/>
      <c r="H8" s="83"/>
      <c r="I8" s="11"/>
      <c r="J8" s="11"/>
      <c r="K8" s="14"/>
    </row>
    <row r="9" spans="1:11" ht="15" thickBot="1" x14ac:dyDescent="0.35">
      <c r="A9" s="55"/>
      <c r="B9" s="18"/>
      <c r="C9" s="18"/>
      <c r="D9" s="18"/>
      <c r="E9" s="56"/>
      <c r="F9" s="21"/>
      <c r="G9" s="57"/>
      <c r="H9" s="82"/>
      <c r="I9" s="18"/>
      <c r="J9" s="18"/>
      <c r="K9" s="58"/>
    </row>
    <row r="10" spans="1:11" ht="15" customHeight="1" x14ac:dyDescent="0.3">
      <c r="A10" s="439" t="s">
        <v>1</v>
      </c>
      <c r="B10" s="442" t="s">
        <v>55</v>
      </c>
      <c r="C10" s="442"/>
      <c r="D10" s="442" t="s">
        <v>68</v>
      </c>
      <c r="E10" s="448" t="s">
        <v>64</v>
      </c>
      <c r="F10" s="448" t="s">
        <v>69</v>
      </c>
      <c r="G10" s="485" t="s">
        <v>70</v>
      </c>
      <c r="H10" s="59" t="s">
        <v>71</v>
      </c>
      <c r="I10" s="448" t="s">
        <v>79</v>
      </c>
      <c r="J10" s="448"/>
      <c r="K10" s="487"/>
    </row>
    <row r="11" spans="1:11" x14ac:dyDescent="0.3">
      <c r="A11" s="440"/>
      <c r="B11" s="443"/>
      <c r="C11" s="443"/>
      <c r="D11" s="443"/>
      <c r="E11" s="449"/>
      <c r="F11" s="449"/>
      <c r="G11" s="486"/>
      <c r="H11" s="60" t="s">
        <v>72</v>
      </c>
      <c r="I11" s="463" t="s">
        <v>59</v>
      </c>
      <c r="J11" s="463" t="s">
        <v>60</v>
      </c>
      <c r="K11" s="465" t="s">
        <v>2</v>
      </c>
    </row>
    <row r="12" spans="1:11" ht="15" thickBot="1" x14ac:dyDescent="0.35">
      <c r="A12" s="440"/>
      <c r="B12" s="443"/>
      <c r="C12" s="443"/>
      <c r="D12" s="443"/>
      <c r="E12" s="449"/>
      <c r="F12" s="449"/>
      <c r="G12" s="486"/>
      <c r="H12" s="61" t="s">
        <v>15</v>
      </c>
      <c r="I12" s="464"/>
      <c r="J12" s="464"/>
      <c r="K12" s="466"/>
    </row>
    <row r="13" spans="1:11" ht="12.9" customHeight="1" thickBot="1" x14ac:dyDescent="0.35">
      <c r="A13" s="205" t="s">
        <v>4</v>
      </c>
      <c r="B13" s="477" t="s">
        <v>5</v>
      </c>
      <c r="C13" s="478"/>
      <c r="D13" s="206" t="s">
        <v>6</v>
      </c>
      <c r="E13" s="207" t="s">
        <v>7</v>
      </c>
      <c r="F13" s="206" t="s">
        <v>8</v>
      </c>
      <c r="G13" s="221" t="s">
        <v>9</v>
      </c>
      <c r="H13" s="207" t="s">
        <v>10</v>
      </c>
      <c r="I13" s="488" t="s">
        <v>11</v>
      </c>
      <c r="J13" s="488"/>
      <c r="K13" s="489"/>
    </row>
    <row r="14" spans="1:11" ht="9" customHeight="1" thickBot="1" x14ac:dyDescent="0.35">
      <c r="A14" s="316"/>
      <c r="B14" s="217"/>
      <c r="C14" s="217"/>
      <c r="D14" s="217"/>
      <c r="E14" s="222"/>
      <c r="F14" s="217"/>
      <c r="G14" s="223"/>
      <c r="H14" s="224"/>
      <c r="I14" s="225" t="s">
        <v>22</v>
      </c>
      <c r="J14" s="225" t="s">
        <v>23</v>
      </c>
      <c r="K14" s="226" t="s">
        <v>21</v>
      </c>
    </row>
    <row r="15" spans="1:11" s="48" customFormat="1" ht="10.199999999999999" x14ac:dyDescent="0.2">
      <c r="A15" s="289"/>
      <c r="B15" s="62" t="s">
        <v>141</v>
      </c>
      <c r="C15" s="63"/>
      <c r="D15" s="64" t="s">
        <v>109</v>
      </c>
      <c r="E15" s="65">
        <v>1</v>
      </c>
      <c r="F15" s="66">
        <v>10</v>
      </c>
      <c r="G15" s="67">
        <v>2500000</v>
      </c>
      <c r="H15" s="95">
        <v>1</v>
      </c>
      <c r="I15" s="24">
        <f t="shared" ref="I15:I16" si="0">ROUNDUP((E15*F15*G15*H15),2)</f>
        <v>25000000</v>
      </c>
      <c r="J15" s="24">
        <f t="shared" ref="J15:J16" si="1">ROUNDUP(((100%-E15)*F15*G15*H15),2)</f>
        <v>0</v>
      </c>
      <c r="K15" s="25">
        <f t="shared" ref="K15:K16" si="2">ROUNDUP((I15+J15),2)</f>
        <v>25000000</v>
      </c>
    </row>
    <row r="16" spans="1:11" s="48" customFormat="1" ht="10.199999999999999" x14ac:dyDescent="0.2">
      <c r="A16" s="227"/>
      <c r="B16" s="252" t="s">
        <v>140</v>
      </c>
      <c r="C16" s="253"/>
      <c r="D16" s="68" t="s">
        <v>109</v>
      </c>
      <c r="E16" s="69">
        <v>1</v>
      </c>
      <c r="F16" s="70">
        <v>15</v>
      </c>
      <c r="G16" s="71">
        <v>2700000</v>
      </c>
      <c r="H16" s="96">
        <v>1</v>
      </c>
      <c r="I16" s="27">
        <f t="shared" si="0"/>
        <v>40500000</v>
      </c>
      <c r="J16" s="27">
        <f t="shared" si="1"/>
        <v>0</v>
      </c>
      <c r="K16" s="28">
        <f t="shared" si="2"/>
        <v>40500000</v>
      </c>
    </row>
    <row r="17" spans="1:11" s="48" customFormat="1" ht="10.199999999999999" x14ac:dyDescent="0.2">
      <c r="A17" s="227"/>
      <c r="B17" s="252"/>
      <c r="C17" s="253"/>
      <c r="D17" s="68"/>
      <c r="E17" s="69"/>
      <c r="F17" s="70"/>
      <c r="G17" s="71"/>
      <c r="H17" s="96"/>
      <c r="I17" s="27"/>
      <c r="J17" s="27"/>
      <c r="K17" s="28"/>
    </row>
    <row r="18" spans="1:11" s="48" customFormat="1" ht="10.8" thickBot="1" x14ac:dyDescent="0.25">
      <c r="A18" s="227"/>
      <c r="B18" s="252"/>
      <c r="C18" s="253"/>
      <c r="D18" s="68"/>
      <c r="E18" s="69"/>
      <c r="F18" s="70"/>
      <c r="G18" s="71"/>
      <c r="H18" s="96"/>
      <c r="I18" s="27">
        <f t="shared" ref="I18" si="3">ROUNDUP((E18*F18*G18*H18),2)</f>
        <v>0</v>
      </c>
      <c r="J18" s="27">
        <f t="shared" ref="J18" si="4">ROUNDUP(((100%-E18)*F18*G18*H18),2)</f>
        <v>0</v>
      </c>
      <c r="K18" s="28">
        <f t="shared" ref="K18" si="5">ROUNDUP((I18+J18),2)</f>
        <v>0</v>
      </c>
    </row>
    <row r="19" spans="1:11" ht="15" thickBot="1" x14ac:dyDescent="0.35">
      <c r="A19" s="72"/>
      <c r="B19" s="490" t="s">
        <v>14</v>
      </c>
      <c r="C19" s="491"/>
      <c r="D19" s="195"/>
      <c r="E19" s="242"/>
      <c r="F19" s="201"/>
      <c r="G19" s="243"/>
      <c r="H19" s="239"/>
      <c r="I19" s="46">
        <f>ROUNDUP((SUM(I15:I18)),2)</f>
        <v>65500000</v>
      </c>
      <c r="J19" s="46">
        <f>ROUNDUP((SUM(J15:J18)),2)</f>
        <v>0</v>
      </c>
      <c r="K19" s="73">
        <f>ROUNDUP((SUM(K15:K18)),2)</f>
        <v>65500000</v>
      </c>
    </row>
    <row r="20" spans="1:11" ht="15" thickBot="1" x14ac:dyDescent="0.35">
      <c r="A20" s="74"/>
      <c r="B20" s="74"/>
      <c r="C20" s="74"/>
      <c r="D20" s="74"/>
      <c r="E20" s="148" t="s">
        <v>73</v>
      </c>
      <c r="F20" s="75"/>
      <c r="G20" s="76"/>
      <c r="H20" s="97"/>
      <c r="I20" s="482">
        <v>20</v>
      </c>
      <c r="J20" s="483"/>
      <c r="K20" s="484"/>
    </row>
    <row r="21" spans="1:11" ht="15" thickBot="1" x14ac:dyDescent="0.35">
      <c r="A21" s="74"/>
      <c r="B21" s="74"/>
      <c r="C21" s="74"/>
      <c r="D21" s="74"/>
      <c r="E21" s="148" t="s">
        <v>74</v>
      </c>
      <c r="F21" s="18"/>
      <c r="G21" s="77"/>
      <c r="H21" s="98"/>
      <c r="I21" s="78">
        <f>ROUNDUP((I19/I20),2)</f>
        <v>3275000</v>
      </c>
      <c r="J21" s="78">
        <f>ROUNDUP((J19/I20),2)</f>
        <v>0</v>
      </c>
      <c r="K21" s="79">
        <f>ROUNDUP((K19/I20),2)</f>
        <v>3275000</v>
      </c>
    </row>
  </sheetData>
  <mergeCells count="16">
    <mergeCell ref="I20:K20"/>
    <mergeCell ref="A1:K1"/>
    <mergeCell ref="J3:K3"/>
    <mergeCell ref="A10:A12"/>
    <mergeCell ref="B10:C12"/>
    <mergeCell ref="D10:D12"/>
    <mergeCell ref="E10:E12"/>
    <mergeCell ref="F10:F12"/>
    <mergeCell ref="G10:G12"/>
    <mergeCell ref="I10:K10"/>
    <mergeCell ref="I11:I12"/>
    <mergeCell ref="J11:J12"/>
    <mergeCell ref="K11:K12"/>
    <mergeCell ref="I13:K13"/>
    <mergeCell ref="B19:C19"/>
    <mergeCell ref="B13:C13"/>
  </mergeCells>
  <printOptions horizontalCentered="1"/>
  <pageMargins left="0.19685039370078741" right="0.19685039370078741"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SheetLayoutView="100" workbookViewId="0">
      <selection activeCell="H17" sqref="H17"/>
    </sheetView>
  </sheetViews>
  <sheetFormatPr defaultRowHeight="14.4" x14ac:dyDescent="0.3"/>
  <cols>
    <col min="1" max="1" width="5.33203125" customWidth="1"/>
    <col min="2" max="2" width="24.6640625" customWidth="1"/>
    <col min="3" max="3" width="1.5546875" customWidth="1"/>
    <col min="4" max="4" width="14.5546875" customWidth="1"/>
    <col min="5" max="6" width="8.6640625" customWidth="1"/>
    <col min="7" max="7" width="15.6640625" style="104" customWidth="1"/>
    <col min="8" max="8" width="17.33203125" style="99" customWidth="1"/>
    <col min="9" max="9" width="16.6640625" customWidth="1"/>
    <col min="10" max="10" width="17.109375" customWidth="1"/>
    <col min="11" max="11" width="16.6640625" customWidth="1"/>
  </cols>
  <sheetData>
    <row r="1" spans="1:11" ht="16.8" x14ac:dyDescent="0.3">
      <c r="A1" s="437" t="s">
        <v>44</v>
      </c>
      <c r="B1" s="437"/>
      <c r="C1" s="437"/>
      <c r="D1" s="437"/>
      <c r="E1" s="437"/>
      <c r="F1" s="437"/>
      <c r="G1" s="437"/>
      <c r="H1" s="437"/>
      <c r="I1" s="437"/>
      <c r="J1" s="437"/>
      <c r="K1" s="437"/>
    </row>
    <row r="2" spans="1:11" ht="16.8" x14ac:dyDescent="0.3">
      <c r="A2" s="437" t="s">
        <v>45</v>
      </c>
      <c r="B2" s="437"/>
      <c r="C2" s="437"/>
      <c r="D2" s="437"/>
      <c r="E2" s="437"/>
      <c r="F2" s="437"/>
      <c r="G2" s="437"/>
      <c r="H2" s="437"/>
      <c r="I2" s="437"/>
      <c r="J2" s="437"/>
      <c r="K2" s="437"/>
    </row>
    <row r="3" spans="1:11" ht="16.8" x14ac:dyDescent="0.3">
      <c r="A3" s="2"/>
      <c r="B3" s="2"/>
      <c r="C3" s="2"/>
      <c r="D3" s="2"/>
      <c r="E3" s="3"/>
      <c r="F3" s="31"/>
      <c r="G3" s="100"/>
      <c r="H3" s="80"/>
      <c r="I3" s="2"/>
      <c r="J3" s="2"/>
      <c r="K3" s="2"/>
    </row>
    <row r="4" spans="1:11" ht="17.399999999999999" thickBot="1" x14ac:dyDescent="0.35">
      <c r="A4" s="1"/>
      <c r="B4" s="2"/>
      <c r="C4" s="2"/>
      <c r="D4" s="2"/>
      <c r="E4" s="3"/>
      <c r="F4" s="31"/>
      <c r="G4" s="100"/>
      <c r="H4" s="80"/>
      <c r="I4" s="2"/>
      <c r="J4" s="438"/>
      <c r="K4" s="438"/>
    </row>
    <row r="5" spans="1:11" x14ac:dyDescent="0.3">
      <c r="A5" s="5" t="s">
        <v>33</v>
      </c>
      <c r="B5" s="6"/>
      <c r="C5" s="7" t="s">
        <v>0</v>
      </c>
      <c r="D5" s="6" t="str">
        <f>'FORM 1.9'!D6</f>
        <v>PT. Selang Citra Indonesia (SCI)</v>
      </c>
      <c r="E5" s="51"/>
      <c r="F5" s="7"/>
      <c r="G5" s="101"/>
      <c r="H5" s="8"/>
      <c r="I5" s="6"/>
      <c r="J5" s="6"/>
      <c r="K5" s="9"/>
    </row>
    <row r="6" spans="1:11" x14ac:dyDescent="0.3">
      <c r="A6" s="10" t="s">
        <v>35</v>
      </c>
      <c r="B6" s="11"/>
      <c r="C6" s="12" t="s">
        <v>0</v>
      </c>
      <c r="D6" s="11" t="str">
        <f>'FORM 1.9'!D8</f>
        <v>Selat Karet</v>
      </c>
      <c r="E6" s="81"/>
      <c r="F6" s="12"/>
      <c r="G6" s="102"/>
      <c r="H6" s="83"/>
      <c r="I6" s="11"/>
      <c r="J6" s="11"/>
      <c r="K6" s="14"/>
    </row>
    <row r="7" spans="1:11" x14ac:dyDescent="0.3">
      <c r="A7" s="10" t="s">
        <v>34</v>
      </c>
      <c r="B7" s="11"/>
      <c r="C7" s="12" t="s">
        <v>0</v>
      </c>
      <c r="D7" s="11" t="str">
        <f>'FORM 1.9'!D9</f>
        <v>karet sintettic</v>
      </c>
      <c r="E7" s="81"/>
      <c r="F7" s="12"/>
      <c r="G7" s="102"/>
      <c r="H7" s="83"/>
      <c r="I7" s="11"/>
      <c r="J7" s="11"/>
      <c r="K7" s="14"/>
    </row>
    <row r="8" spans="1:11" x14ac:dyDescent="0.3">
      <c r="A8" s="10" t="s">
        <v>36</v>
      </c>
      <c r="B8" s="11"/>
      <c r="C8" s="12" t="s">
        <v>0</v>
      </c>
      <c r="D8" s="11" t="str">
        <f>'FORM 1.9'!D10</f>
        <v>2 inch</v>
      </c>
      <c r="E8" s="81"/>
      <c r="F8" s="12"/>
      <c r="G8" s="102"/>
      <c r="H8" s="83"/>
      <c r="I8" s="11"/>
      <c r="J8" s="11"/>
      <c r="K8" s="14"/>
    </row>
    <row r="9" spans="1:11" x14ac:dyDescent="0.3">
      <c r="A9" s="10" t="s">
        <v>37</v>
      </c>
      <c r="B9" s="11"/>
      <c r="C9" s="12" t="s">
        <v>0</v>
      </c>
      <c r="D9" s="11" t="str">
        <f>'FORM 1.9'!D11</f>
        <v>SNI 35</v>
      </c>
      <c r="E9" s="81"/>
      <c r="F9" s="12"/>
      <c r="G9" s="102"/>
      <c r="H9" s="83"/>
      <c r="I9" s="11"/>
      <c r="J9" s="11"/>
      <c r="K9" s="14"/>
    </row>
    <row r="10" spans="1:11" ht="15" thickBot="1" x14ac:dyDescent="0.35">
      <c r="A10" s="17"/>
      <c r="B10" s="32"/>
      <c r="C10" s="32"/>
      <c r="D10" s="18"/>
      <c r="E10" s="82"/>
      <c r="F10" s="21"/>
      <c r="G10" s="33"/>
      <c r="H10" s="82"/>
      <c r="I10" s="33"/>
      <c r="J10" s="33"/>
      <c r="K10" s="34"/>
    </row>
    <row r="11" spans="1:11" ht="15" customHeight="1" x14ac:dyDescent="0.3">
      <c r="A11" s="439" t="s">
        <v>1</v>
      </c>
      <c r="B11" s="442" t="s">
        <v>55</v>
      </c>
      <c r="C11" s="442"/>
      <c r="D11" s="479" t="s">
        <v>57</v>
      </c>
      <c r="E11" s="448" t="s">
        <v>75</v>
      </c>
      <c r="F11" s="442" t="s">
        <v>63</v>
      </c>
      <c r="G11" s="345" t="s">
        <v>76</v>
      </c>
      <c r="H11" s="498" t="s">
        <v>78</v>
      </c>
      <c r="I11" s="442" t="s">
        <v>79</v>
      </c>
      <c r="J11" s="442"/>
      <c r="K11" s="496"/>
    </row>
    <row r="12" spans="1:11" x14ac:dyDescent="0.3">
      <c r="A12" s="440"/>
      <c r="B12" s="443"/>
      <c r="C12" s="443"/>
      <c r="D12" s="480"/>
      <c r="E12" s="449"/>
      <c r="F12" s="443"/>
      <c r="G12" s="346" t="s">
        <v>77</v>
      </c>
      <c r="H12" s="499"/>
      <c r="I12" s="443"/>
      <c r="J12" s="443"/>
      <c r="K12" s="497"/>
    </row>
    <row r="13" spans="1:11" x14ac:dyDescent="0.3">
      <c r="A13" s="440"/>
      <c r="B13" s="443"/>
      <c r="C13" s="443"/>
      <c r="D13" s="481"/>
      <c r="E13" s="449"/>
      <c r="F13" s="443"/>
      <c r="G13" s="35" t="s">
        <v>3</v>
      </c>
      <c r="H13" s="61" t="s">
        <v>15</v>
      </c>
      <c r="I13" s="463" t="s">
        <v>59</v>
      </c>
      <c r="J13" s="463" t="s">
        <v>60</v>
      </c>
      <c r="K13" s="465" t="s">
        <v>2</v>
      </c>
    </row>
    <row r="14" spans="1:11" ht="12.9" customHeight="1" thickBot="1" x14ac:dyDescent="0.35">
      <c r="A14" s="205" t="s">
        <v>4</v>
      </c>
      <c r="B14" s="477" t="s">
        <v>5</v>
      </c>
      <c r="C14" s="478"/>
      <c r="D14" s="206" t="s">
        <v>6</v>
      </c>
      <c r="E14" s="207" t="s">
        <v>7</v>
      </c>
      <c r="F14" s="206" t="s">
        <v>8</v>
      </c>
      <c r="G14" s="206" t="s">
        <v>9</v>
      </c>
      <c r="H14" s="207" t="s">
        <v>10</v>
      </c>
      <c r="I14" s="464"/>
      <c r="J14" s="464"/>
      <c r="K14" s="466"/>
    </row>
    <row r="15" spans="1:11" ht="9" customHeight="1" thickBot="1" x14ac:dyDescent="0.35">
      <c r="A15" s="316"/>
      <c r="B15" s="217"/>
      <c r="C15" s="217"/>
      <c r="D15" s="217"/>
      <c r="E15" s="222"/>
      <c r="F15" s="217"/>
      <c r="G15" s="217"/>
      <c r="H15" s="224"/>
      <c r="I15" s="225" t="s">
        <v>22</v>
      </c>
      <c r="J15" s="225" t="s">
        <v>23</v>
      </c>
      <c r="K15" s="226" t="s">
        <v>21</v>
      </c>
    </row>
    <row r="16" spans="1:11" x14ac:dyDescent="0.3">
      <c r="A16" s="227"/>
      <c r="B16" s="228" t="s">
        <v>142</v>
      </c>
      <c r="C16" s="229"/>
      <c r="D16" s="230" t="s">
        <v>143</v>
      </c>
      <c r="E16" s="231">
        <v>1</v>
      </c>
      <c r="F16" s="232">
        <v>30</v>
      </c>
      <c r="G16" s="233">
        <v>100000</v>
      </c>
      <c r="H16" s="234">
        <v>1</v>
      </c>
      <c r="I16" s="353">
        <f>ROUNDUP((E16*F16*G16*H16),2)</f>
        <v>3000000</v>
      </c>
      <c r="J16" s="353">
        <f>ROUNDUP(((100%-E16)*F16*G16*H16),2)</f>
        <v>0</v>
      </c>
      <c r="K16" s="354">
        <f>ROUNDUP((I16+J16),2)</f>
        <v>3000000</v>
      </c>
    </row>
    <row r="17" spans="1:11" x14ac:dyDescent="0.3">
      <c r="A17" s="40"/>
      <c r="B17" s="84" t="s">
        <v>145</v>
      </c>
      <c r="C17" s="85"/>
      <c r="D17" s="86" t="s">
        <v>144</v>
      </c>
      <c r="E17" s="87">
        <v>1</v>
      </c>
      <c r="F17" s="88">
        <v>1</v>
      </c>
      <c r="G17" s="103">
        <v>250000</v>
      </c>
      <c r="H17" s="96">
        <v>1</v>
      </c>
      <c r="I17" s="27">
        <f t="shared" ref="I17:I18" si="0">ROUNDUP((E17*F17*G17*H17),2)</f>
        <v>250000</v>
      </c>
      <c r="J17" s="27">
        <f t="shared" ref="J17:J18" si="1">ROUNDUP(((100%-E17)*F17*G17*H17),2)</f>
        <v>0</v>
      </c>
      <c r="K17" s="28">
        <f t="shared" ref="K17:K18" si="2">ROUNDUP((I17+J17),2)</f>
        <v>250000</v>
      </c>
    </row>
    <row r="18" spans="1:11" ht="15" thickBot="1" x14ac:dyDescent="0.35">
      <c r="A18" s="42"/>
      <c r="B18" s="84"/>
      <c r="C18" s="85"/>
      <c r="D18" s="86"/>
      <c r="E18" s="87"/>
      <c r="F18" s="88"/>
      <c r="G18" s="103"/>
      <c r="H18" s="96"/>
      <c r="I18" s="247">
        <f t="shared" si="0"/>
        <v>0</v>
      </c>
      <c r="J18" s="247">
        <f t="shared" si="1"/>
        <v>0</v>
      </c>
      <c r="K18" s="352">
        <f t="shared" si="2"/>
        <v>0</v>
      </c>
    </row>
    <row r="19" spans="1:11" ht="15" thickBot="1" x14ac:dyDescent="0.35">
      <c r="A19" s="29"/>
      <c r="B19" s="492" t="s">
        <v>14</v>
      </c>
      <c r="C19" s="491"/>
      <c r="D19" s="195"/>
      <c r="E19" s="202"/>
      <c r="F19" s="196"/>
      <c r="G19" s="238"/>
      <c r="H19" s="239"/>
      <c r="I19" s="89">
        <f>ROUNDUP((SUM(I16:I18)),2)</f>
        <v>3250000</v>
      </c>
      <c r="J19" s="89">
        <f>ROUNDUP((SUM(J16:J18)),2)</f>
        <v>0</v>
      </c>
      <c r="K19" s="73">
        <f>ROUNDUP((SUM(K16:K18)),2)</f>
        <v>3250000</v>
      </c>
    </row>
    <row r="20" spans="1:11" ht="15" thickBot="1" x14ac:dyDescent="0.35">
      <c r="A20" s="90"/>
      <c r="B20" s="74"/>
      <c r="C20" s="74"/>
      <c r="D20" s="74"/>
      <c r="E20" s="91"/>
      <c r="F20" s="90"/>
      <c r="G20" s="148" t="s">
        <v>73</v>
      </c>
      <c r="H20" s="97"/>
      <c r="I20" s="493">
        <f>'FORM 1.3'!I20:K20</f>
        <v>20</v>
      </c>
      <c r="J20" s="494"/>
      <c r="K20" s="495"/>
    </row>
    <row r="21" spans="1:11" ht="15" thickBot="1" x14ac:dyDescent="0.35">
      <c r="A21" s="90"/>
      <c r="B21" s="74"/>
      <c r="C21" s="74"/>
      <c r="D21" s="74"/>
      <c r="E21" s="91"/>
      <c r="F21" s="90"/>
      <c r="G21" s="148" t="s">
        <v>74</v>
      </c>
      <c r="H21" s="98"/>
      <c r="I21" s="92">
        <f>ROUNDUP((I19/I20),2)</f>
        <v>162500</v>
      </c>
      <c r="J21" s="93">
        <f>ROUNDUP((J19/I20),2)</f>
        <v>0</v>
      </c>
      <c r="K21" s="94">
        <f>ROUNDUP((K19/I20),2)</f>
        <v>162500</v>
      </c>
    </row>
  </sheetData>
  <mergeCells count="17">
    <mergeCell ref="A1:K1"/>
    <mergeCell ref="A2:K2"/>
    <mergeCell ref="J4:K4"/>
    <mergeCell ref="A11:A13"/>
    <mergeCell ref="B11:C13"/>
    <mergeCell ref="E11:E13"/>
    <mergeCell ref="F11:F13"/>
    <mergeCell ref="I11:K11"/>
    <mergeCell ref="I12:K12"/>
    <mergeCell ref="D11:D13"/>
    <mergeCell ref="H11:H12"/>
    <mergeCell ref="I13:I14"/>
    <mergeCell ref="J13:J14"/>
    <mergeCell ref="K13:K14"/>
    <mergeCell ref="B19:C19"/>
    <mergeCell ref="I20:K20"/>
    <mergeCell ref="B14:C14"/>
  </mergeCells>
  <printOptions horizontalCentered="1"/>
  <pageMargins left="0.19685039370078741" right="0.19685039370078741" top="0.74803149606299213" bottom="0.74803149606299213"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90" zoomScaleSheetLayoutView="90" workbookViewId="0">
      <selection activeCell="A18" sqref="A18:XFD19"/>
    </sheetView>
  </sheetViews>
  <sheetFormatPr defaultRowHeight="14.4" x14ac:dyDescent="0.3"/>
  <cols>
    <col min="1" max="1" width="5.33203125" customWidth="1"/>
    <col min="2" max="2" width="29.33203125" customWidth="1"/>
    <col min="3" max="3" width="1.109375" customWidth="1"/>
    <col min="4" max="4" width="15.6640625" style="99" customWidth="1"/>
    <col min="5" max="6" width="8.6640625" customWidth="1"/>
    <col min="7" max="7" width="15.6640625" customWidth="1"/>
    <col min="8" max="8" width="17.44140625" style="99" customWidth="1"/>
    <col min="9" max="11" width="16.6640625" customWidth="1"/>
  </cols>
  <sheetData>
    <row r="1" spans="1:11" ht="16.8" x14ac:dyDescent="0.3">
      <c r="A1" s="437" t="s">
        <v>46</v>
      </c>
      <c r="B1" s="437"/>
      <c r="C1" s="437"/>
      <c r="D1" s="437"/>
      <c r="E1" s="437"/>
      <c r="F1" s="437"/>
      <c r="G1" s="437"/>
      <c r="H1" s="437"/>
      <c r="I1" s="437"/>
      <c r="J1" s="437"/>
      <c r="K1" s="437"/>
    </row>
    <row r="2" spans="1:11" ht="16.8" x14ac:dyDescent="0.3">
      <c r="A2" s="437" t="s">
        <v>47</v>
      </c>
      <c r="B2" s="437"/>
      <c r="C2" s="437"/>
      <c r="D2" s="437"/>
      <c r="E2" s="437"/>
      <c r="F2" s="437"/>
      <c r="G2" s="437"/>
      <c r="H2" s="437"/>
      <c r="I2" s="437"/>
      <c r="J2" s="437"/>
      <c r="K2" s="437"/>
    </row>
    <row r="3" spans="1:11" x14ac:dyDescent="0.3">
      <c r="A3" s="2"/>
      <c r="B3" s="2"/>
      <c r="C3" s="2"/>
      <c r="D3" s="2"/>
      <c r="E3" s="3"/>
      <c r="F3" s="2"/>
      <c r="G3" s="2"/>
      <c r="H3" s="3"/>
      <c r="I3" s="2"/>
      <c r="J3" s="2"/>
      <c r="K3" s="2"/>
    </row>
    <row r="4" spans="1:11" ht="15" thickBot="1" x14ac:dyDescent="0.35">
      <c r="A4" s="1"/>
      <c r="B4" s="2"/>
      <c r="C4" s="2"/>
      <c r="D4" s="2"/>
      <c r="E4" s="3"/>
      <c r="F4" s="2"/>
      <c r="G4" s="2"/>
      <c r="H4" s="3"/>
      <c r="I4" s="2"/>
      <c r="J4" s="438"/>
      <c r="K4" s="438"/>
    </row>
    <row r="5" spans="1:11" x14ac:dyDescent="0.3">
      <c r="A5" s="5" t="s">
        <v>33</v>
      </c>
      <c r="B5" s="6"/>
      <c r="C5" s="7" t="s">
        <v>0</v>
      </c>
      <c r="D5" s="6" t="str">
        <f>'FORM 1.9'!D6</f>
        <v>PT. Selang Citra Indonesia (SCI)</v>
      </c>
      <c r="E5" s="51"/>
      <c r="F5" s="50"/>
      <c r="G5" s="50"/>
      <c r="H5" s="51"/>
      <c r="I5" s="50"/>
      <c r="J5" s="50"/>
      <c r="K5" s="53"/>
    </row>
    <row r="6" spans="1:11" x14ac:dyDescent="0.3">
      <c r="A6" s="10" t="s">
        <v>35</v>
      </c>
      <c r="B6" s="11"/>
      <c r="C6" s="12" t="s">
        <v>0</v>
      </c>
      <c r="D6" s="11" t="str">
        <f>'FORM 1.9'!D8</f>
        <v>Selat Karet</v>
      </c>
      <c r="E6" s="83"/>
      <c r="F6" s="12"/>
      <c r="G6" s="11"/>
      <c r="H6" s="83"/>
      <c r="I6" s="11"/>
      <c r="J6" s="11"/>
      <c r="K6" s="14"/>
    </row>
    <row r="7" spans="1:11" x14ac:dyDescent="0.3">
      <c r="A7" s="10" t="s">
        <v>34</v>
      </c>
      <c r="B7" s="11"/>
      <c r="C7" s="12" t="s">
        <v>0</v>
      </c>
      <c r="D7" s="11" t="str">
        <f>'FORM 1.9'!D9</f>
        <v>karet sintettic</v>
      </c>
      <c r="E7" s="83"/>
      <c r="F7" s="12"/>
      <c r="G7" s="11"/>
      <c r="H7" s="83"/>
      <c r="I7" s="11"/>
      <c r="J7" s="11"/>
      <c r="K7" s="14"/>
    </row>
    <row r="8" spans="1:11" x14ac:dyDescent="0.3">
      <c r="A8" s="10" t="s">
        <v>36</v>
      </c>
      <c r="B8" s="11"/>
      <c r="C8" s="12" t="s">
        <v>0</v>
      </c>
      <c r="D8" s="11" t="str">
        <f>'FORM 1.9'!D10</f>
        <v>2 inch</v>
      </c>
      <c r="E8" s="83"/>
      <c r="F8" s="12"/>
      <c r="G8" s="11"/>
      <c r="H8" s="83"/>
      <c r="I8" s="11"/>
      <c r="J8" s="11"/>
      <c r="K8" s="14"/>
    </row>
    <row r="9" spans="1:11" x14ac:dyDescent="0.3">
      <c r="A9" s="10" t="s">
        <v>37</v>
      </c>
      <c r="B9" s="11"/>
      <c r="C9" s="12" t="s">
        <v>0</v>
      </c>
      <c r="D9" s="11" t="str">
        <f>'FORM 1.9'!D11</f>
        <v>SNI 35</v>
      </c>
      <c r="E9" s="83"/>
      <c r="F9" s="12"/>
      <c r="G9" s="11"/>
      <c r="H9" s="83"/>
      <c r="I9" s="11"/>
      <c r="J9" s="11"/>
      <c r="K9" s="14"/>
    </row>
    <row r="10" spans="1:11" ht="15" thickBot="1" x14ac:dyDescent="0.35">
      <c r="A10" s="55"/>
      <c r="B10" s="18"/>
      <c r="C10" s="18"/>
      <c r="D10" s="21"/>
      <c r="E10" s="82"/>
      <c r="F10" s="21"/>
      <c r="G10" s="33"/>
      <c r="H10" s="82"/>
      <c r="I10" s="18"/>
      <c r="J10" s="18"/>
      <c r="K10" s="58"/>
    </row>
    <row r="11" spans="1:11" ht="15" customHeight="1" x14ac:dyDescent="0.3">
      <c r="A11" s="439" t="s">
        <v>1</v>
      </c>
      <c r="B11" s="442" t="s">
        <v>55</v>
      </c>
      <c r="C11" s="442"/>
      <c r="D11" s="442" t="s">
        <v>68</v>
      </c>
      <c r="E11" s="448" t="s">
        <v>75</v>
      </c>
      <c r="F11" s="448" t="s">
        <v>69</v>
      </c>
      <c r="G11" s="448" t="s">
        <v>80</v>
      </c>
      <c r="H11" s="498" t="s">
        <v>81</v>
      </c>
      <c r="I11" s="448" t="s">
        <v>79</v>
      </c>
      <c r="J11" s="448"/>
      <c r="K11" s="487"/>
    </row>
    <row r="12" spans="1:11" x14ac:dyDescent="0.3">
      <c r="A12" s="440"/>
      <c r="B12" s="443"/>
      <c r="C12" s="443"/>
      <c r="D12" s="443"/>
      <c r="E12" s="449"/>
      <c r="F12" s="449"/>
      <c r="G12" s="449"/>
      <c r="H12" s="499"/>
      <c r="I12" s="463" t="s">
        <v>59</v>
      </c>
      <c r="J12" s="463" t="s">
        <v>60</v>
      </c>
      <c r="K12" s="465" t="s">
        <v>2</v>
      </c>
    </row>
    <row r="13" spans="1:11" ht="15" thickBot="1" x14ac:dyDescent="0.35">
      <c r="A13" s="440"/>
      <c r="B13" s="443"/>
      <c r="C13" s="443"/>
      <c r="D13" s="443"/>
      <c r="E13" s="449"/>
      <c r="F13" s="449"/>
      <c r="G13" s="449"/>
      <c r="H13" s="61" t="s">
        <v>15</v>
      </c>
      <c r="I13" s="464"/>
      <c r="J13" s="464"/>
      <c r="K13" s="466"/>
    </row>
    <row r="14" spans="1:11" ht="15" thickBot="1" x14ac:dyDescent="0.35">
      <c r="A14" s="205" t="s">
        <v>4</v>
      </c>
      <c r="B14" s="215" t="s">
        <v>5</v>
      </c>
      <c r="C14" s="216"/>
      <c r="D14" s="206" t="s">
        <v>6</v>
      </c>
      <c r="E14" s="207" t="s">
        <v>7</v>
      </c>
      <c r="F14" s="206" t="s">
        <v>8</v>
      </c>
      <c r="G14" s="206" t="s">
        <v>9</v>
      </c>
      <c r="H14" s="207" t="s">
        <v>10</v>
      </c>
      <c r="I14" s="475" t="s">
        <v>11</v>
      </c>
      <c r="J14" s="475"/>
      <c r="K14" s="500"/>
    </row>
    <row r="15" spans="1:11" ht="9" customHeight="1" thickBot="1" x14ac:dyDescent="0.35">
      <c r="A15" s="316"/>
      <c r="B15" s="217"/>
      <c r="C15" s="217"/>
      <c r="D15" s="217"/>
      <c r="E15" s="222"/>
      <c r="F15" s="217"/>
      <c r="G15" s="217"/>
      <c r="H15" s="224"/>
      <c r="I15" s="219" t="s">
        <v>22</v>
      </c>
      <c r="J15" s="219" t="s">
        <v>23</v>
      </c>
      <c r="K15" s="220" t="s">
        <v>21</v>
      </c>
    </row>
    <row r="16" spans="1:11" x14ac:dyDescent="0.3">
      <c r="A16" s="317"/>
      <c r="B16" s="355" t="s">
        <v>120</v>
      </c>
      <c r="C16" s="110"/>
      <c r="D16" s="111" t="s">
        <v>109</v>
      </c>
      <c r="E16" s="105">
        <v>1</v>
      </c>
      <c r="F16" s="111">
        <v>5</v>
      </c>
      <c r="G16" s="112">
        <v>3500000</v>
      </c>
      <c r="H16" s="105">
        <v>1</v>
      </c>
      <c r="I16" s="24">
        <f>ROUNDUP((E16*F16*G16*H16),2)</f>
        <v>17500000</v>
      </c>
      <c r="J16" s="24">
        <f>ROUNDUP(((100%-E16)*F16*G16*H16),2)</f>
        <v>0</v>
      </c>
      <c r="K16" s="25">
        <f>ROUNDUP((I16+J16),2)</f>
        <v>17500000</v>
      </c>
    </row>
    <row r="17" spans="1:11" x14ac:dyDescent="0.3">
      <c r="A17" s="318"/>
      <c r="B17" s="356" t="s">
        <v>121</v>
      </c>
      <c r="C17" s="113"/>
      <c r="D17" s="114" t="s">
        <v>122</v>
      </c>
      <c r="E17" s="115">
        <v>0</v>
      </c>
      <c r="F17" s="116">
        <v>1</v>
      </c>
      <c r="G17" s="117">
        <v>7000000</v>
      </c>
      <c r="H17" s="96">
        <v>1</v>
      </c>
      <c r="I17" s="27">
        <f t="shared" ref="I17" si="0">ROUNDUP((E17*F17*G17*H17),2)</f>
        <v>0</v>
      </c>
      <c r="J17" s="27">
        <f t="shared" ref="J17" si="1">ROUNDUP(((100%-E17)*F17*G17*H17),2)</f>
        <v>7000000</v>
      </c>
      <c r="K17" s="28">
        <f t="shared" ref="K17" si="2">ROUNDUP((I17+J17),2)</f>
        <v>7000000</v>
      </c>
    </row>
    <row r="18" spans="1:11" ht="15" thickBot="1" x14ac:dyDescent="0.35">
      <c r="A18" s="40"/>
      <c r="B18" s="118"/>
      <c r="C18" s="119"/>
      <c r="D18" s="116"/>
      <c r="E18" s="96"/>
      <c r="F18" s="116"/>
      <c r="G18" s="120"/>
      <c r="H18" s="96"/>
      <c r="I18" s="27">
        <f t="shared" ref="I18" si="3">ROUNDUP((E18*F18*G18*H18),2)</f>
        <v>0</v>
      </c>
      <c r="J18" s="27">
        <f t="shared" ref="J18" si="4">ROUNDUP(((100%-E18)*F18*G18*H18),2)</f>
        <v>0</v>
      </c>
      <c r="K18" s="28">
        <f t="shared" ref="K18" si="5">ROUNDUP((I18+J18),2)</f>
        <v>0</v>
      </c>
    </row>
    <row r="19" spans="1:11" ht="15" thickBot="1" x14ac:dyDescent="0.35">
      <c r="A19" s="72"/>
      <c r="B19" s="490" t="s">
        <v>14</v>
      </c>
      <c r="C19" s="491"/>
      <c r="D19" s="241"/>
      <c r="E19" s="202"/>
      <c r="F19" s="201"/>
      <c r="G19" s="238"/>
      <c r="H19" s="239"/>
      <c r="I19" s="121">
        <f>ROUNDUP((SUM(I16:I18)),2)</f>
        <v>17500000</v>
      </c>
      <c r="J19" s="121">
        <f>ROUNDUP((SUM(J16:J18)),2)</f>
        <v>7000000</v>
      </c>
      <c r="K19" s="131">
        <f>ROUNDUP((SUM(K16:K18)),2)</f>
        <v>24500000</v>
      </c>
    </row>
    <row r="20" spans="1:11" ht="15" thickBot="1" x14ac:dyDescent="0.35">
      <c r="A20" s="74"/>
      <c r="B20" s="74"/>
      <c r="C20" s="74"/>
      <c r="D20" s="90"/>
      <c r="E20" s="91"/>
      <c r="F20" s="148" t="s">
        <v>73</v>
      </c>
      <c r="G20" s="122"/>
      <c r="H20" s="97"/>
      <c r="I20" s="493">
        <f>'FORM 1.3'!I20:K20</f>
        <v>20</v>
      </c>
      <c r="J20" s="494"/>
      <c r="K20" s="495"/>
    </row>
    <row r="21" spans="1:11" ht="15" thickBot="1" x14ac:dyDescent="0.35">
      <c r="A21" s="74"/>
      <c r="B21" s="74"/>
      <c r="C21" s="74"/>
      <c r="D21" s="90"/>
      <c r="E21" s="91"/>
      <c r="F21" s="148" t="s">
        <v>74</v>
      </c>
      <c r="G21" s="122"/>
      <c r="H21" s="97"/>
      <c r="I21" s="92">
        <f>ROUNDUP((I19/I20),2)</f>
        <v>875000</v>
      </c>
      <c r="J21" s="93">
        <f>ROUNDUP((J19/I20),2)</f>
        <v>350000</v>
      </c>
      <c r="K21" s="94">
        <f>ROUNDUP((K19/I20),2)</f>
        <v>1225000</v>
      </c>
    </row>
  </sheetData>
  <mergeCells count="17">
    <mergeCell ref="B19:C19"/>
    <mergeCell ref="I20:K20"/>
    <mergeCell ref="I12:I13"/>
    <mergeCell ref="J12:J13"/>
    <mergeCell ref="K12:K13"/>
    <mergeCell ref="I14:K14"/>
    <mergeCell ref="H11:H12"/>
    <mergeCell ref="A1:K1"/>
    <mergeCell ref="A2:K2"/>
    <mergeCell ref="J4:K4"/>
    <mergeCell ref="A11:A13"/>
    <mergeCell ref="B11:C13"/>
    <mergeCell ref="D11:D13"/>
    <mergeCell ref="E11:E13"/>
    <mergeCell ref="F11:F13"/>
    <mergeCell ref="G11:G13"/>
    <mergeCell ref="I11:K11"/>
  </mergeCells>
  <printOptions horizontalCentered="1"/>
  <pageMargins left="0.19685039370078741" right="0.19685039370078741" top="0.74803149606299213" bottom="0.74803149606299213"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90" zoomScaleSheetLayoutView="90" workbookViewId="0">
      <selection activeCell="H28" sqref="H28"/>
    </sheetView>
  </sheetViews>
  <sheetFormatPr defaultRowHeight="14.4" x14ac:dyDescent="0.3"/>
  <cols>
    <col min="1" max="1" width="5.33203125" customWidth="1"/>
    <col min="2" max="2" width="24.6640625" customWidth="1"/>
    <col min="3" max="3" width="1.109375" customWidth="1"/>
    <col min="4" max="4" width="20.6640625" customWidth="1"/>
    <col min="5" max="5" width="8.6640625" customWidth="1"/>
    <col min="6" max="6" width="11.44140625" bestFit="1" customWidth="1"/>
    <col min="7" max="7" width="13.5546875" bestFit="1" customWidth="1"/>
    <col min="8" max="8" width="8.6640625" customWidth="1"/>
    <col min="9" max="9" width="15.6640625" style="104" customWidth="1"/>
    <col min="10" max="10" width="15.6640625" style="99" bestFit="1" customWidth="1"/>
    <col min="11" max="13" width="16.6640625" customWidth="1"/>
    <col min="14" max="14" width="10.5546875" bestFit="1" customWidth="1"/>
    <col min="15" max="15" width="11.109375" bestFit="1" customWidth="1"/>
  </cols>
  <sheetData>
    <row r="1" spans="1:14" ht="16.8" x14ac:dyDescent="0.3">
      <c r="A1" s="437" t="s">
        <v>48</v>
      </c>
      <c r="B1" s="437"/>
      <c r="C1" s="437"/>
      <c r="D1" s="437"/>
      <c r="E1" s="437"/>
      <c r="F1" s="437"/>
      <c r="G1" s="437"/>
      <c r="H1" s="437"/>
      <c r="I1" s="437"/>
      <c r="J1" s="437"/>
      <c r="K1" s="437"/>
      <c r="L1" s="437"/>
      <c r="M1" s="437"/>
    </row>
    <row r="2" spans="1:14" ht="16.8" x14ac:dyDescent="0.3">
      <c r="A2" s="437" t="s">
        <v>49</v>
      </c>
      <c r="B2" s="437"/>
      <c r="C2" s="437"/>
      <c r="D2" s="437"/>
      <c r="E2" s="437"/>
      <c r="F2" s="437"/>
      <c r="G2" s="437"/>
      <c r="H2" s="437"/>
      <c r="I2" s="437"/>
      <c r="J2" s="437"/>
      <c r="K2" s="437"/>
      <c r="L2" s="437"/>
      <c r="M2" s="437"/>
    </row>
    <row r="3" spans="1:14" x14ac:dyDescent="0.3">
      <c r="A3" s="2"/>
      <c r="B3" s="2"/>
      <c r="C3" s="2"/>
      <c r="D3" s="2"/>
      <c r="E3" s="2"/>
      <c r="F3" s="2"/>
      <c r="G3" s="2"/>
      <c r="H3" s="3"/>
      <c r="I3" s="109"/>
      <c r="J3" s="2"/>
      <c r="K3" s="2"/>
      <c r="L3" s="2"/>
      <c r="M3" s="2"/>
    </row>
    <row r="4" spans="1:14" ht="15" thickBot="1" x14ac:dyDescent="0.35">
      <c r="A4" s="1"/>
      <c r="B4" s="2"/>
      <c r="C4" s="2"/>
      <c r="D4" s="2"/>
      <c r="E4" s="2"/>
      <c r="F4" s="2"/>
      <c r="G4" s="2"/>
      <c r="H4" s="3"/>
      <c r="I4" s="109"/>
      <c r="J4" s="2"/>
      <c r="K4" s="2"/>
      <c r="L4" s="501"/>
      <c r="M4" s="501"/>
    </row>
    <row r="5" spans="1:14" x14ac:dyDescent="0.3">
      <c r="A5" s="5" t="s">
        <v>33</v>
      </c>
      <c r="B5" s="6"/>
      <c r="C5" s="7" t="s">
        <v>0</v>
      </c>
      <c r="D5" s="6" t="str">
        <f>'FORM 1.9'!D6</f>
        <v>PT. Selang Citra Indonesia (SCI)</v>
      </c>
      <c r="E5" s="50"/>
      <c r="F5" s="50"/>
      <c r="G5" s="50"/>
      <c r="H5" s="51"/>
      <c r="I5" s="133"/>
      <c r="J5" s="50"/>
      <c r="K5" s="50"/>
      <c r="L5" s="50"/>
      <c r="M5" s="53"/>
    </row>
    <row r="6" spans="1:14" x14ac:dyDescent="0.3">
      <c r="A6" s="10" t="s">
        <v>35</v>
      </c>
      <c r="B6" s="11"/>
      <c r="C6" s="12" t="s">
        <v>0</v>
      </c>
      <c r="D6" s="11" t="str">
        <f>'FORM 1.9'!D8</f>
        <v>Selat Karet</v>
      </c>
      <c r="E6" s="12"/>
      <c r="F6" s="11"/>
      <c r="G6" s="11"/>
      <c r="H6" s="13"/>
      <c r="I6" s="102"/>
      <c r="J6" s="12"/>
      <c r="K6" s="11"/>
      <c r="L6" s="11"/>
      <c r="M6" s="14"/>
    </row>
    <row r="7" spans="1:14" x14ac:dyDescent="0.3">
      <c r="A7" s="10" t="s">
        <v>34</v>
      </c>
      <c r="B7" s="11"/>
      <c r="C7" s="12" t="s">
        <v>0</v>
      </c>
      <c r="D7" s="11" t="str">
        <f>'FORM 1.9'!D9</f>
        <v>karet sintettic</v>
      </c>
      <c r="E7" s="12"/>
      <c r="F7" s="11"/>
      <c r="G7" s="11"/>
      <c r="H7" s="13"/>
      <c r="I7" s="102"/>
      <c r="J7" s="12"/>
      <c r="K7" s="11"/>
      <c r="L7" s="11"/>
      <c r="M7" s="14"/>
    </row>
    <row r="8" spans="1:14" x14ac:dyDescent="0.3">
      <c r="A8" s="10" t="s">
        <v>36</v>
      </c>
      <c r="B8" s="11"/>
      <c r="C8" s="12" t="s">
        <v>0</v>
      </c>
      <c r="D8" s="11" t="str">
        <f>'FORM 1.9'!D10</f>
        <v>2 inch</v>
      </c>
      <c r="E8" s="12"/>
      <c r="F8" s="11"/>
      <c r="G8" s="11"/>
      <c r="H8" s="13"/>
      <c r="I8" s="102"/>
      <c r="J8" s="12"/>
      <c r="K8" s="11"/>
      <c r="L8" s="11"/>
      <c r="M8" s="14"/>
    </row>
    <row r="9" spans="1:14" x14ac:dyDescent="0.3">
      <c r="A9" s="10" t="s">
        <v>37</v>
      </c>
      <c r="B9" s="11"/>
      <c r="C9" s="12" t="s">
        <v>0</v>
      </c>
      <c r="D9" s="11" t="str">
        <f>'FORM 1.9'!D11</f>
        <v>SNI 35</v>
      </c>
      <c r="E9" s="12"/>
      <c r="F9" s="11"/>
      <c r="G9" s="11"/>
      <c r="H9" s="13"/>
      <c r="I9" s="102"/>
      <c r="J9" s="12"/>
      <c r="K9" s="11"/>
      <c r="L9" s="11"/>
      <c r="M9" s="14"/>
    </row>
    <row r="10" spans="1:14" ht="15" thickBot="1" x14ac:dyDescent="0.35">
      <c r="A10" s="17"/>
      <c r="B10" s="18"/>
      <c r="C10" s="33"/>
      <c r="D10" s="33"/>
      <c r="E10" s="21"/>
      <c r="F10" s="33"/>
      <c r="G10" s="33"/>
      <c r="H10" s="20"/>
      <c r="I10" s="33"/>
      <c r="J10" s="21"/>
      <c r="K10" s="33"/>
      <c r="L10" s="33"/>
      <c r="M10" s="34"/>
    </row>
    <row r="11" spans="1:14" ht="15" customHeight="1" x14ac:dyDescent="0.3">
      <c r="A11" s="439" t="s">
        <v>1</v>
      </c>
      <c r="B11" s="442" t="s">
        <v>55</v>
      </c>
      <c r="C11" s="442"/>
      <c r="D11" s="442" t="s">
        <v>36</v>
      </c>
      <c r="E11" s="448" t="s">
        <v>63</v>
      </c>
      <c r="F11" s="442" t="s">
        <v>82</v>
      </c>
      <c r="G11" s="442"/>
      <c r="H11" s="442"/>
      <c r="I11" s="502" t="s">
        <v>85</v>
      </c>
      <c r="J11" s="498" t="s">
        <v>86</v>
      </c>
      <c r="K11" s="448" t="s">
        <v>79</v>
      </c>
      <c r="L11" s="448"/>
      <c r="M11" s="487"/>
    </row>
    <row r="12" spans="1:14" x14ac:dyDescent="0.3">
      <c r="A12" s="440"/>
      <c r="B12" s="443"/>
      <c r="C12" s="443"/>
      <c r="D12" s="443"/>
      <c r="E12" s="449"/>
      <c r="F12" s="449" t="s">
        <v>83</v>
      </c>
      <c r="G12" s="449" t="s">
        <v>84</v>
      </c>
      <c r="H12" s="452" t="s">
        <v>16</v>
      </c>
      <c r="I12" s="503"/>
      <c r="J12" s="499"/>
      <c r="K12" s="463" t="s">
        <v>59</v>
      </c>
      <c r="L12" s="463" t="s">
        <v>60</v>
      </c>
      <c r="M12" s="465" t="s">
        <v>2</v>
      </c>
    </row>
    <row r="13" spans="1:14" ht="15" thickBot="1" x14ac:dyDescent="0.35">
      <c r="A13" s="440"/>
      <c r="B13" s="443"/>
      <c r="C13" s="443"/>
      <c r="D13" s="443"/>
      <c r="E13" s="449"/>
      <c r="F13" s="449"/>
      <c r="G13" s="449"/>
      <c r="H13" s="452"/>
      <c r="I13" s="504"/>
      <c r="J13" s="36" t="s">
        <v>15</v>
      </c>
      <c r="K13" s="464"/>
      <c r="L13" s="464"/>
      <c r="M13" s="466"/>
    </row>
    <row r="14" spans="1:14" s="99" customFormat="1" ht="12.9" customHeight="1" thickBot="1" x14ac:dyDescent="0.35">
      <c r="A14" s="205" t="s">
        <v>4</v>
      </c>
      <c r="B14" s="477" t="s">
        <v>5</v>
      </c>
      <c r="C14" s="478"/>
      <c r="D14" s="206" t="s">
        <v>6</v>
      </c>
      <c r="E14" s="206" t="s">
        <v>7</v>
      </c>
      <c r="F14" s="512" t="s">
        <v>8</v>
      </c>
      <c r="G14" s="513"/>
      <c r="H14" s="514"/>
      <c r="I14" s="206" t="s">
        <v>9</v>
      </c>
      <c r="J14" s="206" t="s">
        <v>10</v>
      </c>
      <c r="K14" s="475" t="s">
        <v>11</v>
      </c>
      <c r="L14" s="475"/>
      <c r="M14" s="500"/>
    </row>
    <row r="15" spans="1:14" s="99" customFormat="1" ht="9" customHeight="1" thickBot="1" x14ac:dyDescent="0.35">
      <c r="A15" s="316"/>
      <c r="B15" s="217"/>
      <c r="C15" s="217"/>
      <c r="D15" s="217"/>
      <c r="E15" s="217"/>
      <c r="F15" s="235"/>
      <c r="G15" s="235"/>
      <c r="H15" s="235"/>
      <c r="I15" s="217"/>
      <c r="J15" s="218"/>
      <c r="K15" s="219" t="s">
        <v>22</v>
      </c>
      <c r="L15" s="219" t="s">
        <v>24</v>
      </c>
      <c r="M15" s="220" t="s">
        <v>21</v>
      </c>
    </row>
    <row r="16" spans="1:14" s="315" customFormat="1" ht="15" customHeight="1" x14ac:dyDescent="0.3">
      <c r="A16" s="22"/>
      <c r="B16" s="508" t="s">
        <v>127</v>
      </c>
      <c r="C16" s="509"/>
      <c r="D16" s="312"/>
      <c r="E16" s="365">
        <v>5</v>
      </c>
      <c r="F16" s="337" t="s">
        <v>146</v>
      </c>
      <c r="G16" s="337" t="s">
        <v>147</v>
      </c>
      <c r="H16" s="338">
        <v>0.72</v>
      </c>
      <c r="I16" s="313">
        <v>300000</v>
      </c>
      <c r="J16" s="357">
        <v>1</v>
      </c>
      <c r="K16" s="358">
        <f>ROUNDUP((E16*H16*I16*J16),2)</f>
        <v>1080000</v>
      </c>
      <c r="L16" s="358">
        <f>ROUNDUP((E16*(100%-H16)*I16*J16),2)</f>
        <v>420000</v>
      </c>
      <c r="M16" s="359">
        <f>ROUNDUP((K16+L16),2)</f>
        <v>1500000</v>
      </c>
      <c r="N16" s="314"/>
    </row>
    <row r="17" spans="1:13" x14ac:dyDescent="0.3">
      <c r="A17" s="40"/>
      <c r="B17" s="510" t="s">
        <v>128</v>
      </c>
      <c r="C17" s="511"/>
      <c r="D17" s="123"/>
      <c r="E17" s="366">
        <v>3</v>
      </c>
      <c r="F17" s="339" t="s">
        <v>146</v>
      </c>
      <c r="G17" s="339" t="s">
        <v>147</v>
      </c>
      <c r="H17" s="340">
        <v>0.72</v>
      </c>
      <c r="I17" s="134">
        <v>450000</v>
      </c>
      <c r="J17" s="360">
        <v>1</v>
      </c>
      <c r="K17" s="127">
        <f t="shared" ref="K17:K18" si="0">ROUNDUP((E17*H17*I17*J17),2)</f>
        <v>972000</v>
      </c>
      <c r="L17" s="127">
        <f t="shared" ref="L17:L18" si="1">ROUNDUP((E17*(100%-H17)*I17*J17),2)</f>
        <v>378000</v>
      </c>
      <c r="M17" s="128">
        <f t="shared" ref="M17:M18" si="2">ROUNDUP((K17+L17),2)</f>
        <v>1350000</v>
      </c>
    </row>
    <row r="18" spans="1:13" ht="15" thickBot="1" x14ac:dyDescent="0.35">
      <c r="A18" s="40"/>
      <c r="B18" s="506"/>
      <c r="C18" s="507"/>
      <c r="D18" s="41"/>
      <c r="E18" s="366"/>
      <c r="F18" s="124"/>
      <c r="G18" s="125"/>
      <c r="H18" s="126"/>
      <c r="I18" s="135"/>
      <c r="J18" s="137"/>
      <c r="K18" s="361">
        <f t="shared" si="0"/>
        <v>0</v>
      </c>
      <c r="L18" s="361">
        <f t="shared" si="1"/>
        <v>0</v>
      </c>
      <c r="M18" s="362">
        <f t="shared" si="2"/>
        <v>0</v>
      </c>
    </row>
    <row r="19" spans="1:13" ht="15" thickBot="1" x14ac:dyDescent="0.35">
      <c r="A19" s="129"/>
      <c r="B19" s="490" t="s">
        <v>14</v>
      </c>
      <c r="C19" s="491"/>
      <c r="D19" s="195"/>
      <c r="E19" s="200"/>
      <c r="F19" s="203"/>
      <c r="G19" s="203"/>
      <c r="H19" s="202"/>
      <c r="I19" s="203"/>
      <c r="J19" s="240"/>
      <c r="K19" s="130">
        <f>ROUNDUP((SUM(K16:K18)),2)</f>
        <v>2052000</v>
      </c>
      <c r="L19" s="121">
        <f>ROUNDUP((SUM(L16:L18)),2)</f>
        <v>798000</v>
      </c>
      <c r="M19" s="131">
        <f>ROUNDUP((SUM(M16:M18)),2)</f>
        <v>2850000</v>
      </c>
    </row>
    <row r="20" spans="1:13" ht="15" thickBot="1" x14ac:dyDescent="0.35">
      <c r="A20" s="90"/>
      <c r="B20" s="74"/>
      <c r="C20" s="74"/>
      <c r="D20" s="74"/>
      <c r="E20" s="90"/>
      <c r="F20" s="102"/>
      <c r="G20" s="102"/>
      <c r="H20" s="148" t="s">
        <v>73</v>
      </c>
      <c r="I20" s="122"/>
      <c r="J20" s="138"/>
      <c r="K20" s="505">
        <f>'FORM 1.3'!I20</f>
        <v>20</v>
      </c>
      <c r="L20" s="505"/>
      <c r="M20" s="505"/>
    </row>
    <row r="21" spans="1:13" ht="15" thickBot="1" x14ac:dyDescent="0.35">
      <c r="A21" s="90"/>
      <c r="B21" s="74"/>
      <c r="C21" s="74"/>
      <c r="D21" s="74"/>
      <c r="E21" s="90"/>
      <c r="F21" s="102"/>
      <c r="G21" s="102"/>
      <c r="H21" s="148" t="s">
        <v>74</v>
      </c>
      <c r="I21" s="122"/>
      <c r="J21" s="138"/>
      <c r="K21" s="132">
        <f>ROUNDUP((K19/K20),2)</f>
        <v>102600</v>
      </c>
      <c r="L21" s="132">
        <f>ROUNDUP((L19/K20),2)</f>
        <v>39900</v>
      </c>
      <c r="M21" s="132">
        <f>ROUNDUP((M19/K20),2)</f>
        <v>142500</v>
      </c>
    </row>
    <row r="26" spans="1:13" x14ac:dyDescent="0.3">
      <c r="K26" s="285"/>
    </row>
    <row r="27" spans="1:13" x14ac:dyDescent="0.3">
      <c r="K27" s="285"/>
    </row>
    <row r="28" spans="1:13" x14ac:dyDescent="0.3">
      <c r="K28" s="285"/>
    </row>
    <row r="29" spans="1:13" x14ac:dyDescent="0.3">
      <c r="K29" s="285"/>
    </row>
    <row r="30" spans="1:13" x14ac:dyDescent="0.3">
      <c r="K30" s="285"/>
    </row>
    <row r="31" spans="1:13" x14ac:dyDescent="0.3">
      <c r="K31" s="285"/>
    </row>
  </sheetData>
  <mergeCells count="25">
    <mergeCell ref="B19:C19"/>
    <mergeCell ref="K20:M20"/>
    <mergeCell ref="K14:M14"/>
    <mergeCell ref="L12:L13"/>
    <mergeCell ref="M12:M13"/>
    <mergeCell ref="B14:C14"/>
    <mergeCell ref="B18:C18"/>
    <mergeCell ref="B16:C16"/>
    <mergeCell ref="B17:C17"/>
    <mergeCell ref="J11:J12"/>
    <mergeCell ref="F14:H14"/>
    <mergeCell ref="A1:M1"/>
    <mergeCell ref="A2:M2"/>
    <mergeCell ref="L4:M4"/>
    <mergeCell ref="A11:A13"/>
    <mergeCell ref="B11:C13"/>
    <mergeCell ref="D11:D13"/>
    <mergeCell ref="E11:E13"/>
    <mergeCell ref="F11:H11"/>
    <mergeCell ref="I11:I13"/>
    <mergeCell ref="K11:M11"/>
    <mergeCell ref="F12:F13"/>
    <mergeCell ref="G12:G13"/>
    <mergeCell ref="H12:H13"/>
    <mergeCell ref="K12:K13"/>
  </mergeCells>
  <printOptions horizontalCentered="1"/>
  <pageMargins left="0.27559055118110237" right="0.19685039370078741" top="0.74803149606299213" bottom="0.74803149606299213" header="0.31496062992125984" footer="0.31496062992125984"/>
  <pageSetup paperSize="9" scale="80" orientation="landscape" r:id="rId1"/>
  <rowBreaks count="1" manualBreakCount="1">
    <brk id="21" max="12"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view="pageBreakPreview" zoomScale="90" zoomScaleSheetLayoutView="90" workbookViewId="0">
      <selection activeCell="H29" sqref="H29"/>
    </sheetView>
  </sheetViews>
  <sheetFormatPr defaultRowHeight="14.4" x14ac:dyDescent="0.3"/>
  <cols>
    <col min="1" max="1" width="5.33203125" customWidth="1"/>
    <col min="2" max="2" width="25.6640625" customWidth="1"/>
    <col min="3" max="3" width="1.44140625" customWidth="1"/>
    <col min="4" max="4" width="20.6640625" customWidth="1"/>
    <col min="5" max="5" width="11.6640625" customWidth="1"/>
    <col min="6" max="6" width="8.6640625" customWidth="1"/>
    <col min="7" max="7" width="12" style="99" customWidth="1"/>
    <col min="8" max="9" width="8.6640625" style="99" customWidth="1"/>
    <col min="10" max="10" width="15.6640625" style="104" customWidth="1"/>
    <col min="11" max="11" width="16.109375" customWidth="1"/>
    <col min="12" max="14" width="16.6640625" customWidth="1"/>
  </cols>
  <sheetData>
    <row r="1" spans="1:14" ht="16.8" x14ac:dyDescent="0.3">
      <c r="A1" s="437" t="s">
        <v>50</v>
      </c>
      <c r="B1" s="437"/>
      <c r="C1" s="437"/>
      <c r="D1" s="437"/>
      <c r="E1" s="437"/>
      <c r="F1" s="437"/>
      <c r="G1" s="437"/>
      <c r="H1" s="437"/>
      <c r="I1" s="437"/>
      <c r="J1" s="437"/>
      <c r="K1" s="437"/>
      <c r="L1" s="437"/>
      <c r="M1" s="437"/>
      <c r="N1" s="437"/>
    </row>
    <row r="2" spans="1:14" ht="16.8" x14ac:dyDescent="0.3">
      <c r="A2" s="437" t="s">
        <v>51</v>
      </c>
      <c r="B2" s="437"/>
      <c r="C2" s="437"/>
      <c r="D2" s="437"/>
      <c r="E2" s="437"/>
      <c r="F2" s="437"/>
      <c r="G2" s="437"/>
      <c r="H2" s="437"/>
      <c r="I2" s="437"/>
      <c r="J2" s="437"/>
      <c r="K2" s="437"/>
      <c r="L2" s="437"/>
      <c r="M2" s="437"/>
      <c r="N2" s="437"/>
    </row>
    <row r="3" spans="1:14" x14ac:dyDescent="0.3">
      <c r="A3" s="2"/>
      <c r="B3" s="2"/>
      <c r="C3" s="2"/>
      <c r="D3" s="2"/>
      <c r="E3" s="2"/>
      <c r="F3" s="2"/>
      <c r="G3" s="139"/>
      <c r="H3" s="139"/>
      <c r="I3" s="139"/>
      <c r="J3" s="109"/>
      <c r="K3" s="3"/>
      <c r="L3" s="2"/>
      <c r="M3" s="2"/>
      <c r="N3" s="2"/>
    </row>
    <row r="4" spans="1:14" ht="15" thickBot="1" x14ac:dyDescent="0.35">
      <c r="A4" s="140"/>
      <c r="B4" s="2"/>
      <c r="C4" s="2"/>
      <c r="D4" s="2"/>
      <c r="E4" s="2"/>
      <c r="F4" s="2"/>
      <c r="G4" s="139"/>
      <c r="H4" s="139"/>
      <c r="I4" s="139"/>
      <c r="J4" s="109"/>
      <c r="K4" s="3"/>
      <c r="L4" s="2"/>
      <c r="M4" s="438"/>
      <c r="N4" s="438"/>
    </row>
    <row r="5" spans="1:14" x14ac:dyDescent="0.3">
      <c r="A5" s="5" t="s">
        <v>33</v>
      </c>
      <c r="B5" s="6"/>
      <c r="C5" s="7" t="s">
        <v>0</v>
      </c>
      <c r="D5" s="6" t="str">
        <f>'FORM 1.9'!D6</f>
        <v>PT. Selang Citra Indonesia (SCI)</v>
      </c>
      <c r="E5" s="50"/>
      <c r="F5" s="50"/>
      <c r="G5" s="141"/>
      <c r="H5" s="141"/>
      <c r="I5" s="141"/>
      <c r="J5" s="133"/>
      <c r="K5" s="51"/>
      <c r="L5" s="50"/>
      <c r="M5" s="50"/>
      <c r="N5" s="53"/>
    </row>
    <row r="6" spans="1:14" x14ac:dyDescent="0.3">
      <c r="A6" s="10" t="s">
        <v>35</v>
      </c>
      <c r="B6" s="11"/>
      <c r="C6" s="12" t="s">
        <v>0</v>
      </c>
      <c r="D6" s="11" t="str">
        <f>'FORM 1.9'!D8</f>
        <v>Selat Karet</v>
      </c>
      <c r="E6" s="11"/>
      <c r="F6" s="12"/>
      <c r="G6" s="142"/>
      <c r="H6" s="142"/>
      <c r="I6" s="142"/>
      <c r="J6" s="102"/>
      <c r="K6" s="83"/>
      <c r="L6" s="11"/>
      <c r="M6" s="11"/>
      <c r="N6" s="14"/>
    </row>
    <row r="7" spans="1:14" x14ac:dyDescent="0.3">
      <c r="A7" s="10" t="s">
        <v>34</v>
      </c>
      <c r="B7" s="11"/>
      <c r="C7" s="12" t="s">
        <v>0</v>
      </c>
      <c r="D7" s="11" t="str">
        <f>'FORM 1.9'!D9</f>
        <v>karet sintettic</v>
      </c>
      <c r="E7" s="11"/>
      <c r="F7" s="12"/>
      <c r="G7" s="142"/>
      <c r="H7" s="142"/>
      <c r="I7" s="142"/>
      <c r="J7" s="102"/>
      <c r="K7" s="83"/>
      <c r="L7" s="11"/>
      <c r="M7" s="11"/>
      <c r="N7" s="14"/>
    </row>
    <row r="8" spans="1:14" x14ac:dyDescent="0.3">
      <c r="A8" s="10" t="s">
        <v>36</v>
      </c>
      <c r="B8" s="11"/>
      <c r="C8" s="12" t="s">
        <v>0</v>
      </c>
      <c r="D8" s="11" t="str">
        <f>'FORM 1.9'!D10</f>
        <v>2 inch</v>
      </c>
      <c r="E8" s="11"/>
      <c r="F8" s="12"/>
      <c r="G8" s="142"/>
      <c r="H8" s="142"/>
      <c r="I8" s="142"/>
      <c r="J8" s="102"/>
      <c r="K8" s="83"/>
      <c r="L8" s="11"/>
      <c r="M8" s="11"/>
      <c r="N8" s="14"/>
    </row>
    <row r="9" spans="1:14" x14ac:dyDescent="0.3">
      <c r="A9" s="10" t="s">
        <v>37</v>
      </c>
      <c r="B9" s="11"/>
      <c r="C9" s="12" t="s">
        <v>0</v>
      </c>
      <c r="D9" s="11" t="str">
        <f>'FORM 1.9'!D11</f>
        <v>SNI 35</v>
      </c>
      <c r="E9" s="11"/>
      <c r="F9" s="12"/>
      <c r="G9" s="142"/>
      <c r="H9" s="142"/>
      <c r="I9" s="142"/>
      <c r="J9" s="102"/>
      <c r="K9" s="83"/>
      <c r="L9" s="11"/>
      <c r="M9" s="11"/>
      <c r="N9" s="14"/>
    </row>
    <row r="10" spans="1:14" ht="15" thickBot="1" x14ac:dyDescent="0.35">
      <c r="A10" s="17"/>
      <c r="B10" s="18"/>
      <c r="C10" s="33"/>
      <c r="D10" s="33"/>
      <c r="E10" s="33"/>
      <c r="F10" s="21"/>
      <c r="G10" s="19"/>
      <c r="H10" s="19"/>
      <c r="I10" s="19"/>
      <c r="J10" s="33"/>
      <c r="K10" s="82"/>
      <c r="L10" s="33"/>
      <c r="M10" s="33"/>
      <c r="N10" s="34"/>
    </row>
    <row r="11" spans="1:14" x14ac:dyDescent="0.3">
      <c r="A11" s="439" t="s">
        <v>1</v>
      </c>
      <c r="B11" s="442" t="s">
        <v>55</v>
      </c>
      <c r="C11" s="442"/>
      <c r="D11" s="442" t="s">
        <v>36</v>
      </c>
      <c r="E11" s="502" t="s">
        <v>57</v>
      </c>
      <c r="F11" s="448" t="s">
        <v>87</v>
      </c>
      <c r="G11" s="445" t="s">
        <v>82</v>
      </c>
      <c r="H11" s="445"/>
      <c r="I11" s="445"/>
      <c r="J11" s="502" t="s">
        <v>88</v>
      </c>
      <c r="K11" s="498" t="s">
        <v>86</v>
      </c>
      <c r="L11" s="448" t="s">
        <v>79</v>
      </c>
      <c r="M11" s="448"/>
      <c r="N11" s="487"/>
    </row>
    <row r="12" spans="1:14" x14ac:dyDescent="0.3">
      <c r="A12" s="440"/>
      <c r="B12" s="443"/>
      <c r="C12" s="443"/>
      <c r="D12" s="443"/>
      <c r="E12" s="503"/>
      <c r="F12" s="449"/>
      <c r="G12" s="458" t="s">
        <v>83</v>
      </c>
      <c r="H12" s="458" t="s">
        <v>84</v>
      </c>
      <c r="I12" s="458" t="s">
        <v>16</v>
      </c>
      <c r="J12" s="503"/>
      <c r="K12" s="499"/>
      <c r="L12" s="463" t="s">
        <v>59</v>
      </c>
      <c r="M12" s="463" t="s">
        <v>60</v>
      </c>
      <c r="N12" s="465" t="s">
        <v>2</v>
      </c>
    </row>
    <row r="13" spans="1:14" ht="15" thickBot="1" x14ac:dyDescent="0.35">
      <c r="A13" s="440"/>
      <c r="B13" s="443"/>
      <c r="C13" s="443"/>
      <c r="D13" s="443"/>
      <c r="E13" s="504"/>
      <c r="F13" s="449"/>
      <c r="G13" s="458"/>
      <c r="H13" s="458"/>
      <c r="I13" s="458"/>
      <c r="J13" s="504"/>
      <c r="K13" s="61" t="s">
        <v>15</v>
      </c>
      <c r="L13" s="464"/>
      <c r="M13" s="464"/>
      <c r="N13" s="466"/>
    </row>
    <row r="14" spans="1:14" ht="12.9" customHeight="1" thickBot="1" x14ac:dyDescent="0.35">
      <c r="A14" s="205" t="s">
        <v>4</v>
      </c>
      <c r="B14" s="477" t="s">
        <v>5</v>
      </c>
      <c r="C14" s="478"/>
      <c r="D14" s="206" t="s">
        <v>6</v>
      </c>
      <c r="E14" s="206" t="s">
        <v>7</v>
      </c>
      <c r="F14" s="206" t="s">
        <v>8</v>
      </c>
      <c r="G14" s="519" t="s">
        <v>9</v>
      </c>
      <c r="H14" s="520"/>
      <c r="I14" s="521"/>
      <c r="J14" s="206" t="s">
        <v>10</v>
      </c>
      <c r="K14" s="207" t="s">
        <v>11</v>
      </c>
      <c r="L14" s="475" t="s">
        <v>12</v>
      </c>
      <c r="M14" s="475"/>
      <c r="N14" s="500"/>
    </row>
    <row r="15" spans="1:14" ht="9" customHeight="1" thickBot="1" x14ac:dyDescent="0.35">
      <c r="A15" s="316"/>
      <c r="B15" s="217"/>
      <c r="C15" s="217"/>
      <c r="D15" s="217"/>
      <c r="E15" s="217"/>
      <c r="F15" s="217"/>
      <c r="G15" s="236"/>
      <c r="H15" s="236"/>
      <c r="I15" s="236"/>
      <c r="J15" s="217"/>
      <c r="K15" s="224"/>
      <c r="L15" s="219" t="s">
        <v>25</v>
      </c>
      <c r="M15" s="219" t="s">
        <v>26</v>
      </c>
      <c r="N15" s="220" t="s">
        <v>21</v>
      </c>
    </row>
    <row r="16" spans="1:14" x14ac:dyDescent="0.3">
      <c r="A16" s="143"/>
      <c r="B16" s="517" t="s">
        <v>129</v>
      </c>
      <c r="C16" s="518"/>
      <c r="D16" s="189"/>
      <c r="E16" s="189" t="s">
        <v>148</v>
      </c>
      <c r="F16" s="190">
        <v>1</v>
      </c>
      <c r="G16" s="191"/>
      <c r="H16" s="191"/>
      <c r="I16" s="136">
        <v>0.75</v>
      </c>
      <c r="J16" s="192">
        <v>2000000</v>
      </c>
      <c r="K16" s="136">
        <v>1</v>
      </c>
      <c r="L16" s="193">
        <f t="shared" ref="L16" si="0">ROUNDUP((F16*I16*J16*K16),2)</f>
        <v>1500000</v>
      </c>
      <c r="M16" s="193">
        <f t="shared" ref="M16" si="1">ROUNDUP((F16*(100%-I16)*J16*K16),2)</f>
        <v>500000</v>
      </c>
      <c r="N16" s="194">
        <f t="shared" ref="N16" si="2">ROUNDUP((L16+M16),2)</f>
        <v>2000000</v>
      </c>
    </row>
    <row r="17" spans="1:14" ht="15" thickBot="1" x14ac:dyDescent="0.35">
      <c r="A17" s="254"/>
      <c r="B17" s="515"/>
      <c r="C17" s="516"/>
      <c r="D17" s="255"/>
      <c r="E17" s="255"/>
      <c r="F17" s="256"/>
      <c r="G17" s="257"/>
      <c r="H17" s="257"/>
      <c r="I17" s="258"/>
      <c r="J17" s="259"/>
      <c r="K17" s="258"/>
      <c r="L17" s="144">
        <f t="shared" ref="L17" si="3">ROUNDUP((F17*I17*J17*K17),2)</f>
        <v>0</v>
      </c>
      <c r="M17" s="144">
        <f t="shared" ref="M17" si="4">ROUNDUP((F17*(100%-I17)*J17*K17),2)</f>
        <v>0</v>
      </c>
      <c r="N17" s="145">
        <f t="shared" ref="N17" si="5">ROUNDUP((L17+M17),2)</f>
        <v>0</v>
      </c>
    </row>
    <row r="18" spans="1:14" ht="15" thickBot="1" x14ac:dyDescent="0.35">
      <c r="A18" s="129"/>
      <c r="B18" s="490" t="s">
        <v>14</v>
      </c>
      <c r="C18" s="491"/>
      <c r="D18" s="237"/>
      <c r="E18" s="201"/>
      <c r="F18" s="196"/>
      <c r="G18" s="196"/>
      <c r="H18" s="196"/>
      <c r="I18" s="196"/>
      <c r="J18" s="238"/>
      <c r="K18" s="239"/>
      <c r="L18" s="46">
        <f>ROUNDUP((SUM(L16:L17)),2)</f>
        <v>1500000</v>
      </c>
      <c r="M18" s="46">
        <f>ROUNDUP((SUM(M16:M17)),2)</f>
        <v>500000</v>
      </c>
      <c r="N18" s="73">
        <f>ROUNDUP((SUM(N16:N17)),2)</f>
        <v>2000000</v>
      </c>
    </row>
    <row r="19" spans="1:14" ht="15" thickBot="1" x14ac:dyDescent="0.35">
      <c r="A19" s="90"/>
      <c r="B19" s="74"/>
      <c r="C19" s="146"/>
      <c r="D19" s="146"/>
      <c r="E19" s="146"/>
      <c r="F19" s="90"/>
      <c r="G19" s="147"/>
      <c r="H19" s="148" t="s">
        <v>73</v>
      </c>
      <c r="I19" s="149"/>
      <c r="J19" s="122"/>
      <c r="K19" s="97"/>
      <c r="L19" s="493">
        <f>'FORM 1.3'!I20</f>
        <v>20</v>
      </c>
      <c r="M19" s="494"/>
      <c r="N19" s="495"/>
    </row>
    <row r="20" spans="1:14" ht="15" thickBot="1" x14ac:dyDescent="0.35">
      <c r="A20" s="90"/>
      <c r="B20" s="74"/>
      <c r="C20" s="146"/>
      <c r="D20" s="146"/>
      <c r="E20" s="146"/>
      <c r="F20" s="90"/>
      <c r="G20" s="147"/>
      <c r="H20" s="148" t="s">
        <v>74</v>
      </c>
      <c r="I20" s="149"/>
      <c r="J20" s="122"/>
      <c r="K20" s="97"/>
      <c r="L20" s="92">
        <f>ROUNDUP((L18/L19),2)</f>
        <v>75000</v>
      </c>
      <c r="M20" s="93">
        <f>ROUNDUP((M18/L19),2)</f>
        <v>25000</v>
      </c>
      <c r="N20" s="94">
        <f>ROUNDUP((N18/L19),2)</f>
        <v>100000</v>
      </c>
    </row>
  </sheetData>
  <mergeCells count="25">
    <mergeCell ref="L19:N19"/>
    <mergeCell ref="B18:C18"/>
    <mergeCell ref="L14:N14"/>
    <mergeCell ref="J11:J13"/>
    <mergeCell ref="K11:K12"/>
    <mergeCell ref="B14:C14"/>
    <mergeCell ref="B17:C17"/>
    <mergeCell ref="B16:C16"/>
    <mergeCell ref="G14:I14"/>
    <mergeCell ref="A1:N1"/>
    <mergeCell ref="A2:N2"/>
    <mergeCell ref="M4:N4"/>
    <mergeCell ref="A11:A13"/>
    <mergeCell ref="B11:C13"/>
    <mergeCell ref="D11:D13"/>
    <mergeCell ref="F11:F13"/>
    <mergeCell ref="G11:I11"/>
    <mergeCell ref="L11:N11"/>
    <mergeCell ref="G12:G13"/>
    <mergeCell ref="H12:H13"/>
    <mergeCell ref="I12:I13"/>
    <mergeCell ref="L12:L13"/>
    <mergeCell ref="M12:M13"/>
    <mergeCell ref="N12:N13"/>
    <mergeCell ref="E11:E13"/>
  </mergeCells>
  <printOptions horizontalCentered="1"/>
  <pageMargins left="0.23622047244094491" right="0.23622047244094491" top="0.74803149606299213" bottom="0.74803149606299213" header="0.31496062992125984"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90" zoomScaleSheetLayoutView="90" workbookViewId="0">
      <selection activeCell="E29" sqref="E29"/>
    </sheetView>
  </sheetViews>
  <sheetFormatPr defaultRowHeight="14.4" x14ac:dyDescent="0.3"/>
  <cols>
    <col min="1" max="1" width="5.33203125" customWidth="1"/>
    <col min="2" max="2" width="33.109375" bestFit="1" customWidth="1"/>
    <col min="3" max="3" width="0.88671875" customWidth="1"/>
    <col min="4" max="4" width="22.6640625" customWidth="1"/>
    <col min="5" max="6" width="8.6640625" customWidth="1"/>
    <col min="7" max="7" width="15.6640625" customWidth="1"/>
    <col min="8" max="8" width="16.5546875" customWidth="1"/>
    <col min="9" max="10" width="16.6640625" customWidth="1"/>
    <col min="11" max="11" width="13" bestFit="1" customWidth="1"/>
  </cols>
  <sheetData>
    <row r="1" spans="1:11" ht="16.8" x14ac:dyDescent="0.3">
      <c r="A1" s="437" t="s">
        <v>52</v>
      </c>
      <c r="B1" s="437"/>
      <c r="C1" s="437"/>
      <c r="D1" s="437"/>
      <c r="E1" s="437"/>
      <c r="F1" s="437"/>
      <c r="G1" s="437"/>
      <c r="H1" s="437"/>
      <c r="I1" s="437"/>
      <c r="J1" s="437"/>
      <c r="K1" s="437"/>
    </row>
    <row r="2" spans="1:11" ht="16.8" x14ac:dyDescent="0.3">
      <c r="A2" s="437" t="s">
        <v>53</v>
      </c>
      <c r="B2" s="437"/>
      <c r="C2" s="437"/>
      <c r="D2" s="437"/>
      <c r="E2" s="437"/>
      <c r="F2" s="437"/>
      <c r="G2" s="437"/>
      <c r="H2" s="437"/>
      <c r="I2" s="437"/>
      <c r="J2" s="437"/>
      <c r="K2" s="437"/>
    </row>
    <row r="3" spans="1:11" ht="16.8" x14ac:dyDescent="0.3">
      <c r="A3" s="1"/>
      <c r="B3" s="2"/>
      <c r="C3" s="2"/>
      <c r="D3" s="2"/>
      <c r="E3" s="31"/>
      <c r="F3" s="80"/>
      <c r="G3" s="31"/>
      <c r="H3" s="80"/>
      <c r="I3" s="2"/>
      <c r="J3" s="2"/>
      <c r="K3" s="2"/>
    </row>
    <row r="4" spans="1:11" ht="17.399999999999999" thickBot="1" x14ac:dyDescent="0.35">
      <c r="A4" s="1"/>
      <c r="B4" s="2"/>
      <c r="C4" s="2"/>
      <c r="D4" s="2"/>
      <c r="E4" s="31"/>
      <c r="F4" s="80"/>
      <c r="G4" s="31"/>
      <c r="H4" s="80"/>
      <c r="I4" s="2"/>
      <c r="J4" s="438"/>
      <c r="K4" s="438"/>
    </row>
    <row r="5" spans="1:11" x14ac:dyDescent="0.3">
      <c r="A5" s="5" t="s">
        <v>33</v>
      </c>
      <c r="B5" s="6"/>
      <c r="C5" s="7" t="s">
        <v>0</v>
      </c>
      <c r="D5" s="6" t="str">
        <f>'FORM 1.9'!D6</f>
        <v>PT. Selang Citra Indonesia (SCI)</v>
      </c>
      <c r="E5" s="7"/>
      <c r="F5" s="8"/>
      <c r="G5" s="6"/>
      <c r="H5" s="8"/>
      <c r="I5" s="6"/>
      <c r="J5" s="6"/>
      <c r="K5" s="9"/>
    </row>
    <row r="6" spans="1:11" x14ac:dyDescent="0.3">
      <c r="A6" s="10" t="s">
        <v>35</v>
      </c>
      <c r="B6" s="11"/>
      <c r="C6" s="12" t="s">
        <v>0</v>
      </c>
      <c r="D6" s="11" t="str">
        <f>'FORM 1.9'!D8</f>
        <v>Selat Karet</v>
      </c>
      <c r="E6" s="12"/>
      <c r="F6" s="83"/>
      <c r="G6" s="11"/>
      <c r="H6" s="83"/>
      <c r="I6" s="11"/>
      <c r="J6" s="11"/>
      <c r="K6" s="14"/>
    </row>
    <row r="7" spans="1:11" x14ac:dyDescent="0.3">
      <c r="A7" s="10" t="s">
        <v>34</v>
      </c>
      <c r="B7" s="11"/>
      <c r="C7" s="12" t="s">
        <v>0</v>
      </c>
      <c r="D7" s="11" t="str">
        <f>'FORM 1.9'!D9</f>
        <v>karet sintettic</v>
      </c>
      <c r="E7" s="12"/>
      <c r="F7" s="83"/>
      <c r="G7" s="11"/>
      <c r="H7" s="83"/>
      <c r="I7" s="11"/>
      <c r="J7" s="11"/>
      <c r="K7" s="14"/>
    </row>
    <row r="8" spans="1:11" x14ac:dyDescent="0.3">
      <c r="A8" s="10" t="s">
        <v>36</v>
      </c>
      <c r="B8" s="11"/>
      <c r="C8" s="12" t="s">
        <v>0</v>
      </c>
      <c r="D8" s="11" t="str">
        <f>'FORM 1.9'!D10</f>
        <v>2 inch</v>
      </c>
      <c r="E8" s="12"/>
      <c r="F8" s="83"/>
      <c r="G8" s="11"/>
      <c r="H8" s="83"/>
      <c r="I8" s="11"/>
      <c r="J8" s="11"/>
      <c r="K8" s="14"/>
    </row>
    <row r="9" spans="1:11" x14ac:dyDescent="0.3">
      <c r="A9" s="10" t="s">
        <v>37</v>
      </c>
      <c r="B9" s="11"/>
      <c r="C9" s="12" t="s">
        <v>0</v>
      </c>
      <c r="D9" s="11" t="str">
        <f>'FORM 1.9'!D11</f>
        <v>SNI 35</v>
      </c>
      <c r="E9" s="12"/>
      <c r="F9" s="83"/>
      <c r="G9" s="11"/>
      <c r="H9" s="83"/>
      <c r="I9" s="11"/>
      <c r="J9" s="11"/>
      <c r="K9" s="14"/>
    </row>
    <row r="10" spans="1:11" ht="15" thickBot="1" x14ac:dyDescent="0.35">
      <c r="A10" s="17"/>
      <c r="B10" s="32"/>
      <c r="C10" s="32"/>
      <c r="D10" s="18"/>
      <c r="E10" s="21"/>
      <c r="F10" s="82"/>
      <c r="G10" s="21"/>
      <c r="H10" s="82"/>
      <c r="I10" s="33"/>
      <c r="J10" s="33"/>
      <c r="K10" s="34"/>
    </row>
    <row r="11" spans="1:11" x14ac:dyDescent="0.3">
      <c r="A11" s="439" t="s">
        <v>1</v>
      </c>
      <c r="B11" s="442" t="s">
        <v>55</v>
      </c>
      <c r="C11" s="442"/>
      <c r="D11" s="442" t="s">
        <v>57</v>
      </c>
      <c r="E11" s="448" t="s">
        <v>63</v>
      </c>
      <c r="F11" s="451" t="s">
        <v>17</v>
      </c>
      <c r="G11" s="345" t="s">
        <v>76</v>
      </c>
      <c r="H11" s="498" t="s">
        <v>81</v>
      </c>
      <c r="I11" s="442" t="s">
        <v>65</v>
      </c>
      <c r="J11" s="442"/>
      <c r="K11" s="496"/>
    </row>
    <row r="12" spans="1:11" x14ac:dyDescent="0.3">
      <c r="A12" s="440"/>
      <c r="B12" s="443"/>
      <c r="C12" s="443"/>
      <c r="D12" s="443"/>
      <c r="E12" s="449"/>
      <c r="F12" s="452"/>
      <c r="G12" s="346" t="s">
        <v>77</v>
      </c>
      <c r="H12" s="499"/>
      <c r="I12" s="463" t="s">
        <v>59</v>
      </c>
      <c r="J12" s="463" t="s">
        <v>60</v>
      </c>
      <c r="K12" s="465" t="s">
        <v>2</v>
      </c>
    </row>
    <row r="13" spans="1:11" ht="15" thickBot="1" x14ac:dyDescent="0.35">
      <c r="A13" s="440"/>
      <c r="B13" s="443"/>
      <c r="C13" s="443"/>
      <c r="D13" s="443"/>
      <c r="E13" s="449"/>
      <c r="F13" s="452"/>
      <c r="G13" s="35" t="s">
        <v>3</v>
      </c>
      <c r="H13" s="61" t="s">
        <v>15</v>
      </c>
      <c r="I13" s="464"/>
      <c r="J13" s="464"/>
      <c r="K13" s="466"/>
    </row>
    <row r="14" spans="1:11" ht="12.9" customHeight="1" thickBot="1" x14ac:dyDescent="0.35">
      <c r="A14" s="205" t="s">
        <v>4</v>
      </c>
      <c r="B14" s="477" t="s">
        <v>5</v>
      </c>
      <c r="C14" s="478"/>
      <c r="D14" s="206" t="s">
        <v>6</v>
      </c>
      <c r="E14" s="206" t="s">
        <v>7</v>
      </c>
      <c r="F14" s="207" t="s">
        <v>8</v>
      </c>
      <c r="G14" s="206" t="s">
        <v>9</v>
      </c>
      <c r="H14" s="207" t="s">
        <v>10</v>
      </c>
      <c r="I14" s="475" t="s">
        <v>11</v>
      </c>
      <c r="J14" s="444"/>
      <c r="K14" s="476"/>
    </row>
    <row r="15" spans="1:11" ht="9" customHeight="1" thickBot="1" x14ac:dyDescent="0.35">
      <c r="A15" s="316"/>
      <c r="B15" s="217"/>
      <c r="C15" s="217"/>
      <c r="D15" s="217"/>
      <c r="E15" s="217"/>
      <c r="F15" s="222"/>
      <c r="G15" s="217"/>
      <c r="H15" s="224"/>
      <c r="I15" s="219" t="s">
        <v>22</v>
      </c>
      <c r="J15" s="219" t="s">
        <v>24</v>
      </c>
      <c r="K15" s="220" t="s">
        <v>21</v>
      </c>
    </row>
    <row r="16" spans="1:11" x14ac:dyDescent="0.3">
      <c r="A16" s="317"/>
      <c r="B16" s="348" t="s">
        <v>123</v>
      </c>
      <c r="C16" s="333"/>
      <c r="D16" s="150"/>
      <c r="E16" s="151">
        <v>1</v>
      </c>
      <c r="F16" s="152">
        <v>1</v>
      </c>
      <c r="G16" s="153">
        <v>5000000</v>
      </c>
      <c r="H16" s="105">
        <v>0.5</v>
      </c>
      <c r="I16" s="24">
        <f t="shared" ref="I16:I19" si="0">ROUNDUP((E16*F16*G16*H16),2)</f>
        <v>2500000</v>
      </c>
      <c r="J16" s="24">
        <f t="shared" ref="J16:J19" si="1">ROUNDUP((E16*(100%-F16)*G16*H16),2)</f>
        <v>0</v>
      </c>
      <c r="K16" s="25">
        <f t="shared" ref="K16:K19" si="2">ROUNDUP((I16+J16),2)</f>
        <v>2500000</v>
      </c>
    </row>
    <row r="17" spans="1:11" x14ac:dyDescent="0.3">
      <c r="A17" s="227"/>
      <c r="B17" s="349" t="s">
        <v>124</v>
      </c>
      <c r="C17" s="334"/>
      <c r="D17" s="260"/>
      <c r="E17" s="261">
        <v>1</v>
      </c>
      <c r="F17" s="262">
        <v>1</v>
      </c>
      <c r="G17" s="263">
        <f>2500000/12</f>
        <v>208333.33333333334</v>
      </c>
      <c r="H17" s="246">
        <v>0.5</v>
      </c>
      <c r="I17" s="27">
        <f t="shared" si="0"/>
        <v>104166.67</v>
      </c>
      <c r="J17" s="27">
        <f t="shared" si="1"/>
        <v>0</v>
      </c>
      <c r="K17" s="28">
        <f t="shared" si="2"/>
        <v>104166.67</v>
      </c>
    </row>
    <row r="18" spans="1:11" x14ac:dyDescent="0.3">
      <c r="A18" s="227"/>
      <c r="B18" s="349" t="s">
        <v>125</v>
      </c>
      <c r="C18" s="334"/>
      <c r="D18" s="260"/>
      <c r="E18" s="261">
        <v>1</v>
      </c>
      <c r="F18" s="262">
        <v>1</v>
      </c>
      <c r="G18" s="263">
        <f>2000000/12</f>
        <v>166666.66666666666</v>
      </c>
      <c r="H18" s="246">
        <v>0.5</v>
      </c>
      <c r="I18" s="27">
        <f t="shared" si="0"/>
        <v>83333.34</v>
      </c>
      <c r="J18" s="27">
        <f t="shared" si="1"/>
        <v>0</v>
      </c>
      <c r="K18" s="28">
        <f t="shared" si="2"/>
        <v>83333.34</v>
      </c>
    </row>
    <row r="19" spans="1:11" ht="14.25" customHeight="1" x14ac:dyDescent="0.3">
      <c r="A19" s="227"/>
      <c r="B19" s="350" t="s">
        <v>149</v>
      </c>
      <c r="C19" s="334"/>
      <c r="D19" s="335"/>
      <c r="E19" s="261">
        <v>1</v>
      </c>
      <c r="F19" s="262">
        <v>1</v>
      </c>
      <c r="G19" s="263">
        <v>250000</v>
      </c>
      <c r="H19" s="246">
        <v>0.5</v>
      </c>
      <c r="I19" s="27">
        <f t="shared" si="0"/>
        <v>125000</v>
      </c>
      <c r="J19" s="27">
        <f t="shared" si="1"/>
        <v>0</v>
      </c>
      <c r="K19" s="28">
        <f t="shared" si="2"/>
        <v>125000</v>
      </c>
    </row>
    <row r="20" spans="1:11" x14ac:dyDescent="0.3">
      <c r="A20" s="227"/>
      <c r="B20" s="351" t="s">
        <v>126</v>
      </c>
      <c r="C20" s="334"/>
      <c r="D20" s="336"/>
      <c r="E20" s="261">
        <v>1</v>
      </c>
      <c r="F20" s="262">
        <v>0.98</v>
      </c>
      <c r="G20" s="263">
        <v>1800000</v>
      </c>
      <c r="H20" s="246">
        <v>1</v>
      </c>
      <c r="I20" s="27">
        <f t="shared" ref="I20" si="3">ROUNDUP((E20*F20*G20*H20),2)</f>
        <v>1764000</v>
      </c>
      <c r="J20" s="27">
        <f t="shared" ref="J20" si="4">ROUNDUP((E20*(100%-F20)*G20*H20),2)</f>
        <v>36000</v>
      </c>
      <c r="K20" s="28">
        <f>ROUNDUP((I20+J20),2)</f>
        <v>1800000</v>
      </c>
    </row>
    <row r="21" spans="1:11" ht="15" thickBot="1" x14ac:dyDescent="0.35">
      <c r="A21" s="227"/>
      <c r="B21" s="363"/>
      <c r="C21" s="364"/>
      <c r="D21" s="154"/>
      <c r="E21" s="155"/>
      <c r="F21" s="156"/>
      <c r="G21" s="157"/>
      <c r="H21" s="106"/>
      <c r="I21" s="43">
        <f t="shared" ref="I21" si="5">ROUNDUP((E21*F21*G21*H21),2)</f>
        <v>0</v>
      </c>
      <c r="J21" s="43">
        <f t="shared" ref="J21" si="6">ROUNDUP((E21*(100%-F21)*G21*H21),2)</f>
        <v>0</v>
      </c>
      <c r="K21" s="44">
        <f t="shared" ref="K21" si="7">ROUNDUP((I21+J21),2)</f>
        <v>0</v>
      </c>
    </row>
    <row r="22" spans="1:11" ht="15" thickBot="1" x14ac:dyDescent="0.35">
      <c r="A22" s="29"/>
      <c r="B22" s="474" t="s">
        <v>14</v>
      </c>
      <c r="C22" s="474"/>
      <c r="D22" s="195"/>
      <c r="E22" s="196"/>
      <c r="F22" s="202"/>
      <c r="G22" s="238"/>
      <c r="H22" s="239"/>
      <c r="I22" s="46">
        <f>ROUNDUP((SUM(I16:I21)),2)</f>
        <v>4576500.01</v>
      </c>
      <c r="J22" s="46">
        <f>ROUNDUP((SUM(J16:J21)),2)</f>
        <v>36000</v>
      </c>
      <c r="K22" s="73">
        <f>ROUNDUP((SUM(K16:K21)),2)</f>
        <v>4612500.01</v>
      </c>
    </row>
    <row r="23" spans="1:11" ht="15" thickBot="1" x14ac:dyDescent="0.35">
      <c r="A23" s="90"/>
      <c r="B23" s="74"/>
      <c r="C23" s="74"/>
      <c r="D23" s="74"/>
      <c r="E23" s="90"/>
      <c r="F23" s="91"/>
      <c r="G23" s="148" t="s">
        <v>73</v>
      </c>
      <c r="H23" s="97"/>
      <c r="I23" s="522">
        <f>'FORM 1.3'!I20:K20</f>
        <v>20</v>
      </c>
      <c r="J23" s="523"/>
      <c r="K23" s="524"/>
    </row>
    <row r="24" spans="1:11" ht="15" thickBot="1" x14ac:dyDescent="0.35">
      <c r="A24" s="90"/>
      <c r="B24" s="74"/>
      <c r="C24" s="74"/>
      <c r="D24" s="74"/>
      <c r="E24" s="90"/>
      <c r="F24" s="91"/>
      <c r="G24" s="148" t="s">
        <v>74</v>
      </c>
      <c r="H24" s="97"/>
      <c r="I24" s="92">
        <f>ROUNDUP((I22/I23),2)</f>
        <v>228825.01</v>
      </c>
      <c r="J24" s="93">
        <f>ROUNDUP((J22/I23),2)</f>
        <v>1800</v>
      </c>
      <c r="K24" s="94">
        <f>ROUNDUP((K22/I23),2)</f>
        <v>230625.01</v>
      </c>
    </row>
  </sheetData>
  <mergeCells count="17">
    <mergeCell ref="H11:H12"/>
    <mergeCell ref="I23:K23"/>
    <mergeCell ref="B22:C22"/>
    <mergeCell ref="I14:K14"/>
    <mergeCell ref="B14:C14"/>
    <mergeCell ref="A1:K1"/>
    <mergeCell ref="A2:K2"/>
    <mergeCell ref="J4:K4"/>
    <mergeCell ref="A11:A13"/>
    <mergeCell ref="B11:C13"/>
    <mergeCell ref="D11:D13"/>
    <mergeCell ref="E11:E13"/>
    <mergeCell ref="F11:F13"/>
    <mergeCell ref="I11:K11"/>
    <mergeCell ref="I12:I13"/>
    <mergeCell ref="J12:J13"/>
    <mergeCell ref="K12:K13"/>
  </mergeCells>
  <printOptions horizontalCentered="1"/>
  <pageMargins left="0.19685039370078741" right="0.19685039370078741"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Soal</vt:lpstr>
      <vt:lpstr>FORM 1.1</vt:lpstr>
      <vt:lpstr>FORM 1.2</vt:lpstr>
      <vt:lpstr>FORM 1.3</vt:lpstr>
      <vt:lpstr>FORM 1.4</vt:lpstr>
      <vt:lpstr>FORM 1.5</vt:lpstr>
      <vt:lpstr>FORM 1.6</vt:lpstr>
      <vt:lpstr>FORM 1.7</vt:lpstr>
      <vt:lpstr>FORM 1.8</vt:lpstr>
      <vt:lpstr>FORM 1.9</vt:lpstr>
      <vt:lpstr>bea masuk</vt:lpstr>
      <vt:lpstr>SC19A</vt:lpstr>
      <vt:lpstr>'FORM 1.1'!Print_Area</vt:lpstr>
      <vt:lpstr>'FORM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AnkiDs</dc:creator>
  <cp:lastModifiedBy>Ozy Muhidin</cp:lastModifiedBy>
  <cp:lastPrinted>2013-03-20T00:36:52Z</cp:lastPrinted>
  <dcterms:created xsi:type="dcterms:W3CDTF">2011-03-24T02:23:14Z</dcterms:created>
  <dcterms:modified xsi:type="dcterms:W3CDTF">2018-07-24T02:04:29Z</dcterms:modified>
</cp:coreProperties>
</file>